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/>
  <mc:AlternateContent xmlns:mc="http://schemas.openxmlformats.org/markup-compatibility/2006">
    <mc:Choice Requires="x15">
      <x15ac:absPath xmlns:x15ac="http://schemas.microsoft.com/office/spreadsheetml/2010/11/ac" url="H:\IR Staff\Fact Book\Fact Book Pages 2018-2019\Ready to Post to Web\Web Prep wkg nkd\"/>
    </mc:Choice>
  </mc:AlternateContent>
  <bookViews>
    <workbookView xWindow="36" yWindow="-36" windowWidth="13956" windowHeight="11016"/>
  </bookViews>
  <sheets>
    <sheet name="Employee by Gender" sheetId="1" r:id="rId1"/>
    <sheet name="Data for Chart" sheetId="2" r:id="rId2"/>
  </sheets>
  <definedNames>
    <definedName name="_xlnm.Print_Area" localSheetId="0">'Employee by Gender'!$A$1:$CK$62</definedName>
    <definedName name="_xlnm.Print_Titles" localSheetId="0">'Employee by Gender'!$5:$6</definedName>
  </definedNames>
  <calcPr calcId="162913"/>
</workbook>
</file>

<file path=xl/calcChain.xml><?xml version="1.0" encoding="utf-8"?>
<calcChain xmlns="http://schemas.openxmlformats.org/spreadsheetml/2006/main">
  <c r="D5" i="2" l="1"/>
  <c r="D6" i="2"/>
  <c r="D7" i="2"/>
  <c r="D8" i="2"/>
  <c r="D9" i="2"/>
  <c r="D4" i="2"/>
  <c r="B16" i="2" l="1"/>
  <c r="C16" i="2"/>
  <c r="B15" i="2"/>
  <c r="C15" i="2"/>
  <c r="B19" i="2"/>
  <c r="C19" i="2"/>
  <c r="C18" i="2"/>
  <c r="B18" i="2"/>
  <c r="C17" i="2"/>
  <c r="B17" i="2"/>
  <c r="C10" i="2"/>
  <c r="B10" i="2"/>
  <c r="CJ17" i="1"/>
  <c r="CJ16" i="1"/>
  <c r="CJ22" i="1" s="1"/>
  <c r="CJ38" i="1" s="1"/>
  <c r="CJ15" i="1"/>
  <c r="CJ21" i="1" s="1"/>
  <c r="CJ37" i="1" s="1"/>
  <c r="CJ11" i="1"/>
  <c r="CJ14" i="1" s="1"/>
  <c r="CJ8" i="1"/>
  <c r="CK9" i="1" s="1"/>
  <c r="D10" i="2" l="1"/>
  <c r="C20" i="2" s="1"/>
  <c r="CG38" i="1"/>
  <c r="CG37" i="1"/>
  <c r="BU36" i="1"/>
  <c r="BV37" i="1" s="1"/>
  <c r="BR36" i="1"/>
  <c r="BS37" i="1" s="1"/>
  <c r="BO36" i="1"/>
  <c r="BP37" i="1" s="1"/>
  <c r="BL36" i="1"/>
  <c r="BM37" i="1" s="1"/>
  <c r="BI36" i="1"/>
  <c r="BJ37" i="1" s="1"/>
  <c r="BF36" i="1"/>
  <c r="BG37" i="1" s="1"/>
  <c r="BC36" i="1"/>
  <c r="BD37" i="1" s="1"/>
  <c r="AZ36" i="1"/>
  <c r="BA37" i="1" s="1"/>
  <c r="AW36" i="1"/>
  <c r="AX37" i="1" s="1"/>
  <c r="AT36" i="1"/>
  <c r="AU37" i="1" s="1"/>
  <c r="AQ36" i="1"/>
  <c r="AR37" i="1" s="1"/>
  <c r="AN36" i="1"/>
  <c r="AO37" i="1" s="1"/>
  <c r="AK36" i="1"/>
  <c r="AL37" i="1" s="1"/>
  <c r="AH36" i="1"/>
  <c r="AI37" i="1" s="1"/>
  <c r="AE36" i="1"/>
  <c r="AF37" i="1" s="1"/>
  <c r="AB36" i="1"/>
  <c r="AC37" i="1" s="1"/>
  <c r="Y36" i="1"/>
  <c r="Z37" i="1" s="1"/>
  <c r="V36" i="1"/>
  <c r="W37" i="1" s="1"/>
  <c r="S36" i="1"/>
  <c r="T37" i="1" s="1"/>
  <c r="CJ33" i="1"/>
  <c r="CJ30" i="1"/>
  <c r="CK31" i="1" s="1"/>
  <c r="CJ27" i="1"/>
  <c r="CK28" i="1" s="1"/>
  <c r="CK18" i="1"/>
  <c r="CK15" i="1"/>
  <c r="CK12" i="1"/>
  <c r="B20" i="2" l="1"/>
  <c r="CK34" i="1"/>
  <c r="CJ20" i="1"/>
  <c r="CK21" i="1" s="1"/>
  <c r="CG15" i="1"/>
  <c r="CG16" i="1"/>
  <c r="CG20" i="1"/>
  <c r="CH21" i="1" s="1"/>
  <c r="CG17" i="1"/>
  <c r="CH18" i="1" s="1"/>
  <c r="CG11" i="1"/>
  <c r="CH12" i="1" s="1"/>
  <c r="CG8" i="1"/>
  <c r="CH9" i="1" s="1"/>
  <c r="CG33" i="1"/>
  <c r="CG30" i="1"/>
  <c r="CH31" i="1" s="1"/>
  <c r="CG27" i="1"/>
  <c r="CH28" i="1" s="1"/>
  <c r="CJ36" i="1" l="1"/>
  <c r="CK37" i="1" s="1"/>
  <c r="CH34" i="1"/>
  <c r="CG36" i="1"/>
  <c r="CH37" i="1" s="1"/>
  <c r="CG14" i="1"/>
  <c r="CH15" i="1" s="1"/>
  <c r="CA33" i="1"/>
  <c r="CA30" i="1"/>
  <c r="CB31" i="1" s="1"/>
  <c r="CA27" i="1"/>
  <c r="CB28" i="1" s="1"/>
  <c r="CA22" i="1"/>
  <c r="CA38" i="1" s="1"/>
  <c r="CA21" i="1"/>
  <c r="CA37" i="1" s="1"/>
  <c r="CA17" i="1"/>
  <c r="CB18" i="1" s="1"/>
  <c r="CA16" i="1"/>
  <c r="CA15" i="1"/>
  <c r="CA11" i="1"/>
  <c r="CB12" i="1" s="1"/>
  <c r="CA8" i="1"/>
  <c r="CB9" i="1" s="1"/>
  <c r="CB34" i="1" l="1"/>
  <c r="CA14" i="1"/>
  <c r="CB15" i="1" s="1"/>
  <c r="CA20" i="1"/>
  <c r="CB21" i="1" s="1"/>
  <c r="BX33" i="1"/>
  <c r="BX30" i="1"/>
  <c r="BY31" i="1" s="1"/>
  <c r="BX27" i="1"/>
  <c r="BY28" i="1" s="1"/>
  <c r="BX22" i="1"/>
  <c r="BX38" i="1" s="1"/>
  <c r="BX21" i="1"/>
  <c r="BX37" i="1" s="1"/>
  <c r="BX17" i="1"/>
  <c r="BY18" i="1" s="1"/>
  <c r="BX16" i="1"/>
  <c r="BX15" i="1"/>
  <c r="BX11" i="1"/>
  <c r="BY12" i="1" s="1"/>
  <c r="BX8" i="1"/>
  <c r="BY9" i="1" s="1"/>
  <c r="BY34" i="1" l="1"/>
  <c r="CA36" i="1"/>
  <c r="CB37" i="1" s="1"/>
  <c r="BX14" i="1"/>
  <c r="BY15" i="1" s="1"/>
  <c r="BX20" i="1"/>
  <c r="BY21" i="1" s="1"/>
  <c r="BU33" i="1"/>
  <c r="BV34" i="1" s="1"/>
  <c r="BU30" i="1"/>
  <c r="BV31" i="1" s="1"/>
  <c r="BU27" i="1"/>
  <c r="BV28" i="1" s="1"/>
  <c r="BU24" i="1"/>
  <c r="BV25" i="1" s="1"/>
  <c r="BU22" i="1"/>
  <c r="BU21" i="1"/>
  <c r="BU17" i="1"/>
  <c r="BV18" i="1" s="1"/>
  <c r="BU16" i="1"/>
  <c r="BU15" i="1"/>
  <c r="BU11" i="1"/>
  <c r="BV12" i="1" s="1"/>
  <c r="BU8" i="1"/>
  <c r="BV9" i="1" s="1"/>
  <c r="BX36" i="1" l="1"/>
  <c r="BY37" i="1" s="1"/>
  <c r="BU14" i="1"/>
  <c r="BV15" i="1" s="1"/>
  <c r="BU20" i="1"/>
  <c r="BV21" i="1" s="1"/>
  <c r="BR33" i="1" l="1"/>
  <c r="BS34" i="1" s="1"/>
  <c r="BR30" i="1"/>
  <c r="BS31" i="1" s="1"/>
  <c r="BR27" i="1"/>
  <c r="BS28" i="1" s="1"/>
  <c r="BR24" i="1"/>
  <c r="BS25" i="1" s="1"/>
  <c r="BR22" i="1"/>
  <c r="BR21" i="1"/>
  <c r="BR17" i="1"/>
  <c r="BS18" i="1" s="1"/>
  <c r="BR16" i="1"/>
  <c r="BR15" i="1"/>
  <c r="BR11" i="1"/>
  <c r="BS12" i="1" s="1"/>
  <c r="BR8" i="1"/>
  <c r="BS9" i="1" s="1"/>
  <c r="BR20" i="1" l="1"/>
  <c r="BS21" i="1" s="1"/>
  <c r="BR14" i="1"/>
  <c r="BS15" i="1" s="1"/>
  <c r="CD33" i="1"/>
  <c r="CD30" i="1"/>
  <c r="CE31" i="1" s="1"/>
  <c r="CD27" i="1"/>
  <c r="CE28" i="1" s="1"/>
  <c r="CD22" i="1"/>
  <c r="CD38" i="1" s="1"/>
  <c r="CD21" i="1"/>
  <c r="CD37" i="1" s="1"/>
  <c r="CD17" i="1"/>
  <c r="CE18" i="1" s="1"/>
  <c r="CD16" i="1"/>
  <c r="CD15" i="1"/>
  <c r="CD11" i="1"/>
  <c r="CE12" i="1" s="1"/>
  <c r="CD8" i="1"/>
  <c r="CE9" i="1" s="1"/>
  <c r="BO33" i="1"/>
  <c r="BP34" i="1" s="1"/>
  <c r="BO30" i="1"/>
  <c r="BP31" i="1" s="1"/>
  <c r="BO27" i="1"/>
  <c r="BP28" i="1" s="1"/>
  <c r="BO24" i="1"/>
  <c r="BP25" i="1" s="1"/>
  <c r="BO22" i="1"/>
  <c r="BO21" i="1"/>
  <c r="BO17" i="1"/>
  <c r="BP18" i="1" s="1"/>
  <c r="BO16" i="1"/>
  <c r="BO15" i="1"/>
  <c r="BO11" i="1"/>
  <c r="BP12" i="1" s="1"/>
  <c r="BO8" i="1"/>
  <c r="BP9" i="1" s="1"/>
  <c r="BL33" i="1"/>
  <c r="BM34" i="1" s="1"/>
  <c r="BL30" i="1"/>
  <c r="BM31" i="1" s="1"/>
  <c r="BL27" i="1"/>
  <c r="BM28" i="1" s="1"/>
  <c r="BL24" i="1"/>
  <c r="BM25" i="1" s="1"/>
  <c r="BL22" i="1"/>
  <c r="BL21" i="1"/>
  <c r="BL17" i="1"/>
  <c r="BM18" i="1" s="1"/>
  <c r="BL16" i="1"/>
  <c r="BL15" i="1"/>
  <c r="BL11" i="1"/>
  <c r="BM12" i="1" s="1"/>
  <c r="BL8" i="1"/>
  <c r="BM9" i="1" s="1"/>
  <c r="BI33" i="1"/>
  <c r="BJ34" i="1" s="1"/>
  <c r="BI30" i="1"/>
  <c r="BJ31" i="1" s="1"/>
  <c r="BI27" i="1"/>
  <c r="BJ28" i="1" s="1"/>
  <c r="BI24" i="1"/>
  <c r="BJ25" i="1" s="1"/>
  <c r="BI22" i="1"/>
  <c r="BI21" i="1"/>
  <c r="BI17" i="1"/>
  <c r="BJ18" i="1" s="1"/>
  <c r="BI16" i="1"/>
  <c r="BI15" i="1"/>
  <c r="BI11" i="1"/>
  <c r="BJ12" i="1" s="1"/>
  <c r="BI8" i="1"/>
  <c r="BJ9" i="1" s="1"/>
  <c r="BF33" i="1"/>
  <c r="BG34" i="1" s="1"/>
  <c r="BF30" i="1"/>
  <c r="BG31" i="1" s="1"/>
  <c r="BF27" i="1"/>
  <c r="BG28" i="1" s="1"/>
  <c r="BF24" i="1"/>
  <c r="BG25" i="1" s="1"/>
  <c r="BF22" i="1"/>
  <c r="BF21" i="1"/>
  <c r="BF17" i="1"/>
  <c r="BG18" i="1" s="1"/>
  <c r="BF16" i="1"/>
  <c r="BF15" i="1"/>
  <c r="BF11" i="1"/>
  <c r="BG12" i="1" s="1"/>
  <c r="BF8" i="1"/>
  <c r="BG9" i="1" s="1"/>
  <c r="BC33" i="1"/>
  <c r="BD34" i="1" s="1"/>
  <c r="BC30" i="1"/>
  <c r="BD31" i="1" s="1"/>
  <c r="BC27" i="1"/>
  <c r="BD28" i="1" s="1"/>
  <c r="BC24" i="1"/>
  <c r="BD25" i="1" s="1"/>
  <c r="BC16" i="1"/>
  <c r="BC22" i="1"/>
  <c r="BC15" i="1"/>
  <c r="BC21" i="1"/>
  <c r="BC17" i="1"/>
  <c r="BD18" i="1" s="1"/>
  <c r="BC11" i="1"/>
  <c r="BD12" i="1" s="1"/>
  <c r="BC8" i="1"/>
  <c r="BD9" i="1" s="1"/>
  <c r="AZ16" i="1"/>
  <c r="AZ19" i="1" s="1"/>
  <c r="AZ22" i="1" s="1"/>
  <c r="AZ15" i="1"/>
  <c r="AZ18" i="1" s="1"/>
  <c r="AW15" i="1"/>
  <c r="AZ33" i="1"/>
  <c r="BA34" i="1" s="1"/>
  <c r="AZ30" i="1"/>
  <c r="BA31" i="1" s="1"/>
  <c r="AZ27" i="1"/>
  <c r="BA28" i="1" s="1"/>
  <c r="AZ24" i="1"/>
  <c r="BA25" i="1" s="1"/>
  <c r="AZ11" i="1"/>
  <c r="BA12" i="1" s="1"/>
  <c r="AZ8" i="1"/>
  <c r="BA9" i="1" s="1"/>
  <c r="AW17" i="1"/>
  <c r="AX18" i="1" s="1"/>
  <c r="AW21" i="1"/>
  <c r="AW22" i="1"/>
  <c r="AH11" i="1"/>
  <c r="AI12" i="1" s="1"/>
  <c r="AH15" i="1"/>
  <c r="AH16" i="1"/>
  <c r="AE11" i="1"/>
  <c r="AF12" i="1" s="1"/>
  <c r="AE15" i="1"/>
  <c r="AE16" i="1"/>
  <c r="AB11" i="1"/>
  <c r="AC12" i="1" s="1"/>
  <c r="AB15" i="1"/>
  <c r="AB16" i="1"/>
  <c r="Y11" i="1"/>
  <c r="Z12" i="1" s="1"/>
  <c r="Y15" i="1"/>
  <c r="Y16" i="1"/>
  <c r="V11" i="1"/>
  <c r="W12" i="1" s="1"/>
  <c r="V15" i="1"/>
  <c r="V16" i="1"/>
  <c r="S11" i="1"/>
  <c r="T12" i="1" s="1"/>
  <c r="S15" i="1"/>
  <c r="S16" i="1"/>
  <c r="P11" i="1"/>
  <c r="Q12" i="1" s="1"/>
  <c r="P15" i="1"/>
  <c r="P16" i="1"/>
  <c r="M11" i="1"/>
  <c r="N12" i="1" s="1"/>
  <c r="M15" i="1"/>
  <c r="M16" i="1"/>
  <c r="J11" i="1"/>
  <c r="K12" i="1" s="1"/>
  <c r="J15" i="1"/>
  <c r="J16" i="1"/>
  <c r="G11" i="1"/>
  <c r="H12" i="1" s="1"/>
  <c r="G15" i="1"/>
  <c r="G16" i="1"/>
  <c r="D11" i="1"/>
  <c r="E12" i="1" s="1"/>
  <c r="D15" i="1"/>
  <c r="D16" i="1"/>
  <c r="AW33" i="1"/>
  <c r="AX34" i="1" s="1"/>
  <c r="AW30" i="1"/>
  <c r="AX31" i="1" s="1"/>
  <c r="AW27" i="1"/>
  <c r="AX28" i="1" s="1"/>
  <c r="AW24" i="1"/>
  <c r="AX25" i="1" s="1"/>
  <c r="AW16" i="1"/>
  <c r="AW11" i="1"/>
  <c r="AX12" i="1" s="1"/>
  <c r="AW8" i="1"/>
  <c r="AX9" i="1" s="1"/>
  <c r="AT35" i="1"/>
  <c r="AT34" i="1"/>
  <c r="AT29" i="1"/>
  <c r="AT28" i="1"/>
  <c r="AT19" i="1"/>
  <c r="AT22" i="1" s="1"/>
  <c r="AT18" i="1"/>
  <c r="AT21" i="1" s="1"/>
  <c r="AT11" i="1"/>
  <c r="AU12" i="1" s="1"/>
  <c r="AT30" i="1"/>
  <c r="AU31" i="1" s="1"/>
  <c r="AT24" i="1"/>
  <c r="AU25" i="1" s="1"/>
  <c r="AT16" i="1"/>
  <c r="AT15" i="1"/>
  <c r="AT8" i="1"/>
  <c r="AU9" i="1" s="1"/>
  <c r="AQ19" i="1"/>
  <c r="AQ22" i="1" s="1"/>
  <c r="AQ18" i="1"/>
  <c r="AQ21" i="1" s="1"/>
  <c r="AQ33" i="1"/>
  <c r="AR34" i="1" s="1"/>
  <c r="AQ30" i="1"/>
  <c r="AR31" i="1" s="1"/>
  <c r="AQ27" i="1"/>
  <c r="AR28" i="1" s="1"/>
  <c r="AQ24" i="1"/>
  <c r="AR25" i="1" s="1"/>
  <c r="AQ16" i="1"/>
  <c r="AQ15" i="1"/>
  <c r="AQ11" i="1"/>
  <c r="AR12" i="1" s="1"/>
  <c r="AQ8" i="1"/>
  <c r="AR9" i="1" s="1"/>
  <c r="AN19" i="1"/>
  <c r="AN22" i="1" s="1"/>
  <c r="AN18" i="1"/>
  <c r="AN12" i="1"/>
  <c r="AN15" i="1" s="1"/>
  <c r="AN33" i="1"/>
  <c r="AO34" i="1" s="1"/>
  <c r="AN30" i="1"/>
  <c r="AO31" i="1" s="1"/>
  <c r="AN27" i="1"/>
  <c r="AO28" i="1" s="1"/>
  <c r="AN24" i="1"/>
  <c r="AO25" i="1" s="1"/>
  <c r="AN16" i="1"/>
  <c r="AN8" i="1"/>
  <c r="AO9" i="1" s="1"/>
  <c r="AK19" i="1"/>
  <c r="AK22" i="1" s="1"/>
  <c r="AK18" i="1"/>
  <c r="AK21" i="1" s="1"/>
  <c r="AK33" i="1"/>
  <c r="AL34" i="1" s="1"/>
  <c r="AK30" i="1"/>
  <c r="AL31" i="1" s="1"/>
  <c r="AK27" i="1"/>
  <c r="AL28" i="1" s="1"/>
  <c r="AK24" i="1"/>
  <c r="AL25" i="1" s="1"/>
  <c r="AK16" i="1"/>
  <c r="AK15" i="1"/>
  <c r="AK11" i="1"/>
  <c r="AL12" i="1" s="1"/>
  <c r="AK8" i="1"/>
  <c r="AL9" i="1" s="1"/>
  <c r="AH29" i="1"/>
  <c r="AE29" i="1"/>
  <c r="AB29" i="1"/>
  <c r="Y29" i="1"/>
  <c r="V29" i="1"/>
  <c r="S29" i="1"/>
  <c r="AH28" i="1"/>
  <c r="AE28" i="1"/>
  <c r="AB28" i="1"/>
  <c r="Y28" i="1"/>
  <c r="V28" i="1"/>
  <c r="S28" i="1"/>
  <c r="AH30" i="1"/>
  <c r="AI31" i="1" s="1"/>
  <c r="AE30" i="1"/>
  <c r="AF31" i="1" s="1"/>
  <c r="AB30" i="1"/>
  <c r="AC31" i="1" s="1"/>
  <c r="Y30" i="1"/>
  <c r="Z31" i="1" s="1"/>
  <c r="V30" i="1"/>
  <c r="W31" i="1" s="1"/>
  <c r="S30" i="1"/>
  <c r="T31" i="1" s="1"/>
  <c r="AH34" i="1"/>
  <c r="AH33" i="1" s="1"/>
  <c r="AH24" i="1"/>
  <c r="AI25" i="1" s="1"/>
  <c r="AH22" i="1"/>
  <c r="AH21" i="1"/>
  <c r="AH17" i="1"/>
  <c r="AI18" i="1" s="1"/>
  <c r="AH8" i="1"/>
  <c r="AI9" i="1" s="1"/>
  <c r="AE26" i="1"/>
  <c r="AE24" i="1" s="1"/>
  <c r="AF25" i="1" s="1"/>
  <c r="AE35" i="1"/>
  <c r="AE34" i="1"/>
  <c r="AE19" i="1"/>
  <c r="AE22" i="1" s="1"/>
  <c r="AE18" i="1"/>
  <c r="AE21" i="1" s="1"/>
  <c r="AB24" i="1"/>
  <c r="AC25" i="1" s="1"/>
  <c r="AB19" i="1"/>
  <c r="AB22" i="1" s="1"/>
  <c r="AB18" i="1"/>
  <c r="AB21" i="1" s="1"/>
  <c r="AE8" i="1"/>
  <c r="AF9" i="1" s="1"/>
  <c r="Y19" i="1"/>
  <c r="Y18" i="1"/>
  <c r="Y21" i="1" s="1"/>
  <c r="Y26" i="1"/>
  <c r="Y24" i="1" s="1"/>
  <c r="Z25" i="1" s="1"/>
  <c r="AB33" i="1"/>
  <c r="AC34" i="1" s="1"/>
  <c r="AB8" i="1"/>
  <c r="AC9" i="1" s="1"/>
  <c r="V19" i="1"/>
  <c r="V22" i="1" s="1"/>
  <c r="V18" i="1"/>
  <c r="V21" i="1" s="1"/>
  <c r="Y33" i="1"/>
  <c r="Z34" i="1" s="1"/>
  <c r="Y8" i="1"/>
  <c r="Z9" i="1" s="1"/>
  <c r="S18" i="1"/>
  <c r="S21" i="1" s="1"/>
  <c r="S19" i="1"/>
  <c r="S22" i="1" s="1"/>
  <c r="V33" i="1"/>
  <c r="W34" i="1" s="1"/>
  <c r="V24" i="1"/>
  <c r="W25" i="1" s="1"/>
  <c r="V8" i="1"/>
  <c r="W9" i="1" s="1"/>
  <c r="S33" i="1"/>
  <c r="T34" i="1" s="1"/>
  <c r="S24" i="1"/>
  <c r="T25" i="1" s="1"/>
  <c r="S8" i="1"/>
  <c r="T9" i="1" s="1"/>
  <c r="D8" i="1"/>
  <c r="E9" i="1" s="1"/>
  <c r="G8" i="1"/>
  <c r="H9" i="1" s="1"/>
  <c r="J8" i="1"/>
  <c r="K9" i="1" s="1"/>
  <c r="M8" i="1"/>
  <c r="N9" i="1" s="1"/>
  <c r="P8" i="1"/>
  <c r="Q9" i="1" s="1"/>
  <c r="D17" i="1"/>
  <c r="E18" i="1" s="1"/>
  <c r="G17" i="1"/>
  <c r="H18" i="1" s="1"/>
  <c r="J17" i="1"/>
  <c r="K18" i="1" s="1"/>
  <c r="M17" i="1"/>
  <c r="N18" i="1" s="1"/>
  <c r="P18" i="1"/>
  <c r="P21" i="1" s="1"/>
  <c r="P19" i="1"/>
  <c r="P22" i="1" s="1"/>
  <c r="D21" i="1"/>
  <c r="D22" i="1"/>
  <c r="G21" i="1"/>
  <c r="G22" i="1"/>
  <c r="J21" i="1"/>
  <c r="J22" i="1"/>
  <c r="M21" i="1"/>
  <c r="M22" i="1"/>
  <c r="D24" i="1"/>
  <c r="E25" i="1" s="1"/>
  <c r="G24" i="1"/>
  <c r="H25" i="1" s="1"/>
  <c r="J24" i="1"/>
  <c r="K25" i="1" s="1"/>
  <c r="M24" i="1"/>
  <c r="N25" i="1" s="1"/>
  <c r="P24" i="1"/>
  <c r="Q25" i="1" s="1"/>
  <c r="D27" i="1"/>
  <c r="E28" i="1" s="1"/>
  <c r="G27" i="1"/>
  <c r="H28" i="1" s="1"/>
  <c r="J27" i="1"/>
  <c r="K28" i="1" s="1"/>
  <c r="M27" i="1"/>
  <c r="N28" i="1" s="1"/>
  <c r="P27" i="1"/>
  <c r="Q28" i="1" s="1"/>
  <c r="D33" i="1"/>
  <c r="E34" i="1" s="1"/>
  <c r="G33" i="1"/>
  <c r="H34" i="1" s="1"/>
  <c r="J33" i="1"/>
  <c r="K34" i="1" s="1"/>
  <c r="M33" i="1"/>
  <c r="N34" i="1" s="1"/>
  <c r="P33" i="1"/>
  <c r="Q34" i="1" s="1"/>
  <c r="CE34" i="1" l="1"/>
  <c r="BI20" i="1"/>
  <c r="BJ21" i="1" s="1"/>
  <c r="S14" i="1"/>
  <c r="T15" i="1" s="1"/>
  <c r="V27" i="1"/>
  <c r="AE33" i="1"/>
  <c r="AF34" i="1" s="1"/>
  <c r="S27" i="1"/>
  <c r="T28" i="1" s="1"/>
  <c r="AN11" i="1"/>
  <c r="AO12" i="1" s="1"/>
  <c r="BC14" i="1"/>
  <c r="BD15" i="1" s="1"/>
  <c r="AT33" i="1"/>
  <c r="AU34" i="1" s="1"/>
  <c r="AZ14" i="1"/>
  <c r="BA15" i="1" s="1"/>
  <c r="BI14" i="1"/>
  <c r="BJ15" i="1" s="1"/>
  <c r="AE27" i="1"/>
  <c r="AF28" i="1" s="1"/>
  <c r="AB20" i="1"/>
  <c r="AC21" i="1" s="1"/>
  <c r="G14" i="1"/>
  <c r="H15" i="1" s="1"/>
  <c r="AE14" i="1"/>
  <c r="AF15" i="1" s="1"/>
  <c r="Y27" i="1"/>
  <c r="Z28" i="1" s="1"/>
  <c r="AB27" i="1"/>
  <c r="AC28" i="1" s="1"/>
  <c r="AK20" i="1"/>
  <c r="AL21" i="1" s="1"/>
  <c r="S17" i="1"/>
  <c r="T18" i="1" s="1"/>
  <c r="AT27" i="1"/>
  <c r="AU28" i="1" s="1"/>
  <c r="CD14" i="1"/>
  <c r="CE15" i="1" s="1"/>
  <c r="CD20" i="1"/>
  <c r="CE21" i="1" s="1"/>
  <c r="AZ17" i="1"/>
  <c r="BA18" i="1" s="1"/>
  <c r="AZ21" i="1"/>
  <c r="AZ20" i="1" s="1"/>
  <c r="BA21" i="1" s="1"/>
  <c r="AH27" i="1"/>
  <c r="AI28" i="1" s="1"/>
  <c r="Y14" i="1"/>
  <c r="Z15" i="1" s="1"/>
  <c r="BF20" i="1"/>
  <c r="BG21" i="1" s="1"/>
  <c r="AK14" i="1"/>
  <c r="AL15" i="1" s="1"/>
  <c r="AE20" i="1"/>
  <c r="AF21" i="1" s="1"/>
  <c r="AT14" i="1"/>
  <c r="AU15" i="1" s="1"/>
  <c r="M14" i="1"/>
  <c r="N15" i="1" s="1"/>
  <c r="AW20" i="1"/>
  <c r="AX21" i="1" s="1"/>
  <c r="BC20" i="1"/>
  <c r="BD21" i="1" s="1"/>
  <c r="BF14" i="1"/>
  <c r="BG15" i="1" s="1"/>
  <c r="AK17" i="1"/>
  <c r="AL18" i="1" s="1"/>
  <c r="AN14" i="1"/>
  <c r="AO15" i="1" s="1"/>
  <c r="BO14" i="1"/>
  <c r="BP15" i="1" s="1"/>
  <c r="BO20" i="1"/>
  <c r="BP21" i="1" s="1"/>
  <c r="P20" i="1"/>
  <c r="Q21" i="1" s="1"/>
  <c r="M20" i="1"/>
  <c r="N21" i="1" s="1"/>
  <c r="J20" i="1"/>
  <c r="K21" i="1" s="1"/>
  <c r="G20" i="1"/>
  <c r="H21" i="1" s="1"/>
  <c r="D20" i="1"/>
  <c r="E21" i="1" s="1"/>
  <c r="P17" i="1"/>
  <c r="Q18" i="1" s="1"/>
  <c r="AE17" i="1"/>
  <c r="AF18" i="1" s="1"/>
  <c r="AN17" i="1"/>
  <c r="AO18" i="1" s="1"/>
  <c r="S20" i="1"/>
  <c r="T21" i="1" s="1"/>
  <c r="V20" i="1"/>
  <c r="W21" i="1" s="1"/>
  <c r="Y17" i="1"/>
  <c r="Z18" i="1" s="1"/>
  <c r="AH20" i="1"/>
  <c r="AI21" i="1" s="1"/>
  <c r="AI34" i="1"/>
  <c r="W28" i="1"/>
  <c r="AN21" i="1"/>
  <c r="AN20" i="1" s="1"/>
  <c r="AO21" i="1" s="1"/>
  <c r="AQ14" i="1"/>
  <c r="AR15" i="1" s="1"/>
  <c r="AQ20" i="1"/>
  <c r="AR21" i="1" s="1"/>
  <c r="AQ17" i="1"/>
  <c r="AR18" i="1" s="1"/>
  <c r="AT17" i="1"/>
  <c r="AU18" i="1" s="1"/>
  <c r="D14" i="1"/>
  <c r="E15" i="1" s="1"/>
  <c r="J14" i="1"/>
  <c r="K15" i="1" s="1"/>
  <c r="P14" i="1"/>
  <c r="Q15" i="1" s="1"/>
  <c r="V14" i="1"/>
  <c r="W15" i="1" s="1"/>
  <c r="AB14" i="1"/>
  <c r="AC15" i="1" s="1"/>
  <c r="AH14" i="1"/>
  <c r="AI15" i="1" s="1"/>
  <c r="AW14" i="1"/>
  <c r="AX15" i="1" s="1"/>
  <c r="BL14" i="1"/>
  <c r="BM15" i="1" s="1"/>
  <c r="BL20" i="1"/>
  <c r="BM21" i="1" s="1"/>
  <c r="AT20" i="1"/>
  <c r="AU21" i="1" s="1"/>
  <c r="V17" i="1"/>
  <c r="W18" i="1" s="1"/>
  <c r="Y22" i="1"/>
  <c r="Y20" i="1" s="1"/>
  <c r="Z21" i="1" s="1"/>
  <c r="AB17" i="1"/>
  <c r="AC18" i="1" s="1"/>
  <c r="CD36" i="1" l="1"/>
  <c r="CE37" i="1" s="1"/>
</calcChain>
</file>

<file path=xl/sharedStrings.xml><?xml version="1.0" encoding="utf-8"?>
<sst xmlns="http://schemas.openxmlformats.org/spreadsheetml/2006/main" count="148" uniqueCount="68">
  <si>
    <t xml:space="preserve"> </t>
  </si>
  <si>
    <t>EMPLOYEE GROUP</t>
  </si>
  <si>
    <t>NUMBER</t>
  </si>
  <si>
    <t>%</t>
  </si>
  <si>
    <t>Tenured</t>
  </si>
  <si>
    <t>Merit</t>
  </si>
  <si>
    <t>Female</t>
  </si>
  <si>
    <t>Male</t>
  </si>
  <si>
    <t>Contract</t>
  </si>
  <si>
    <t xml:space="preserve"> ––––1999––––     </t>
  </si>
  <si>
    <t xml:space="preserve"> ––––1998––––     </t>
  </si>
  <si>
    <t xml:space="preserve"> ––––1997––––     </t>
  </si>
  <si>
    <t xml:space="preserve"> ––––1996––––     </t>
  </si>
  <si>
    <t xml:space="preserve"> ––––1995––––     </t>
  </si>
  <si>
    <t xml:space="preserve"> ––––1994––––     </t>
  </si>
  <si>
    <t xml:space="preserve"> ––––1993––––     </t>
  </si>
  <si>
    <t xml:space="preserve"> ––––1992––––     </t>
  </si>
  <si>
    <t xml:space="preserve"> ––––1991––––     </t>
  </si>
  <si>
    <t xml:space="preserve"> ––––1990––––     </t>
  </si>
  <si>
    <t>Tenure Eligible</t>
  </si>
  <si>
    <t xml:space="preserve"> October Payroll Headcount and Percent</t>
  </si>
  <si>
    <t xml:space="preserve"> ––––2000––––     </t>
  </si>
  <si>
    <t xml:space="preserve"> ––––2001––––     </t>
  </si>
  <si>
    <t xml:space="preserve"> ––––––––2002––––––––     </t>
  </si>
  <si>
    <t xml:space="preserve"> ––––––––2003––––––––     </t>
  </si>
  <si>
    <t xml:space="preserve"> ––––––––2004––––––––     </t>
  </si>
  <si>
    <t xml:space="preserve"> ––––––––2006––––––––     </t>
  </si>
  <si>
    <t xml:space="preserve"> ––––––––2007––––––––     </t>
  </si>
  <si>
    <t xml:space="preserve"> ––––––––2008––––––––     </t>
  </si>
  <si>
    <t xml:space="preserve"> ––––––––2009––––––––     </t>
  </si>
  <si>
    <t xml:space="preserve"> ––––––––2010––––––––     </t>
  </si>
  <si>
    <t xml:space="preserve"> ––––––––2011––––––––     </t>
  </si>
  <si>
    <t>Non-Tenured Faculty</t>
  </si>
  <si>
    <t>Tenured &amp; Tenure-Eligible Faculty</t>
  </si>
  <si>
    <t>Professional &amp; Scientific</t>
  </si>
  <si>
    <t>Total</t>
  </si>
  <si>
    <t>Employee by Gender</t>
  </si>
  <si>
    <t xml:space="preserve">  Female</t>
  </si>
  <si>
    <t xml:space="preserve">  Male</t>
  </si>
  <si>
    <t xml:space="preserve"> Academic/Administrative</t>
  </si>
  <si>
    <t xml:space="preserve"> Professional and Scientific </t>
  </si>
  <si>
    <t xml:space="preserve"> Contract</t>
  </si>
  <si>
    <t xml:space="preserve"> Merit</t>
  </si>
  <si>
    <t xml:space="preserve"> ––––––2012––––––</t>
  </si>
  <si>
    <r>
      <t xml:space="preserve">     without Faculty Rank</t>
    </r>
    <r>
      <rPr>
        <vertAlign val="superscript"/>
        <sz val="8"/>
        <rFont val="Univers 45 Light"/>
      </rPr>
      <t>1</t>
    </r>
  </si>
  <si>
    <t xml:space="preserve"> Non-Tenure Eligible</t>
  </si>
  <si>
    <t xml:space="preserve">  ––––––2013––––––</t>
  </si>
  <si>
    <t xml:space="preserve"> ––––––––2005––––––––     </t>
  </si>
  <si>
    <t xml:space="preserve">  NUMBER</t>
  </si>
  <si>
    <t>Office of Institutional Research</t>
  </si>
  <si>
    <r>
      <t xml:space="preserve"> 1 </t>
    </r>
    <r>
      <rPr>
        <sz val="9"/>
        <rFont val="ITC Berkeley Oldstyle Std"/>
        <family val="1"/>
      </rPr>
      <t>These employees are visiting scientists.</t>
    </r>
  </si>
  <si>
    <t xml:space="preserve"> NUMBER</t>
  </si>
  <si>
    <t xml:space="preserve"> Faculty with Rank</t>
  </si>
  <si>
    <t xml:space="preserve">      Female</t>
  </si>
  <si>
    <t xml:space="preserve">      Male</t>
  </si>
  <si>
    <t xml:space="preserve">   Total Tenure &amp; Tenure Eligible</t>
  </si>
  <si>
    <t>Faculty without Rank</t>
  </si>
  <si>
    <t>Oct. 2018</t>
  </si>
  <si>
    <t>Count</t>
  </si>
  <si>
    <t>Percent %</t>
  </si>
  <si>
    <t xml:space="preserve">     Total Faculty with Rank</t>
  </si>
  <si>
    <t>Employee Total</t>
  </si>
  <si>
    <t>Last Updated 12/18/2018</t>
  </si>
  <si>
    <t xml:space="preserve"> –––––2014–––––</t>
  </si>
  <si>
    <t xml:space="preserve"> –––––2015–––––</t>
  </si>
  <si>
    <t xml:space="preserve"> –––––2016–––––</t>
  </si>
  <si>
    <t xml:space="preserve"> –––––2017–––––</t>
  </si>
  <si>
    <t xml:space="preserve"> –––––2018–––––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</si>
</sst>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%"/>
    <numFmt numFmtId="165" formatCode="?.0%"/>
    <numFmt numFmtId="166" formatCode="?0.0%"/>
    <numFmt numFmtId="167" formatCode="??,??0"/>
    <numFmt numFmtId="168" formatCode="????"/>
  </numFmts>
  <fonts count="17">
    <font>
      <sz val="10"/>
      <name val="Univers 55"/>
    </font>
    <font>
      <sz val="7"/>
      <name val="Univers 55"/>
      <family val="2"/>
    </font>
    <font>
      <sz val="10"/>
      <name val="Berkeley Italic"/>
    </font>
    <font>
      <sz val="10"/>
      <name val="Univers 55"/>
      <family val="2"/>
    </font>
    <font>
      <b/>
      <sz val="14"/>
      <name val="Univers 55"/>
      <family val="2"/>
    </font>
    <font>
      <i/>
      <sz val="10"/>
      <name val="Berkeley"/>
      <family val="1"/>
    </font>
    <font>
      <sz val="10"/>
      <name val="Univers 55"/>
      <family val="2"/>
    </font>
    <font>
      <b/>
      <sz val="8"/>
      <name val="Univers 55"/>
      <family val="2"/>
    </font>
    <font>
      <vertAlign val="superscript"/>
      <sz val="8"/>
      <name val="Univers 45 Light"/>
    </font>
    <font>
      <b/>
      <sz val="10"/>
      <name val="Univers 55"/>
    </font>
    <font>
      <b/>
      <sz val="8"/>
      <name val="Univers 45 Light"/>
      <family val="2"/>
    </font>
    <font>
      <sz val="8"/>
      <name val="Univers 55"/>
      <family val="2"/>
    </font>
    <font>
      <vertAlign val="superscript"/>
      <sz val="9"/>
      <name val="ITC Berkeley Oldstyle Std"/>
      <family val="1"/>
    </font>
    <font>
      <sz val="9"/>
      <name val="ITC Berkeley Oldstyle Std"/>
      <family val="1"/>
    </font>
    <font>
      <sz val="7"/>
      <name val="ITC Berkeley Oldstyle Std"/>
      <family val="1"/>
    </font>
    <font>
      <b/>
      <sz val="9"/>
      <name val="Univers LT Std 45 Light"/>
      <family val="2"/>
    </font>
    <font>
      <b/>
      <sz val="8"/>
      <name val="Univers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rgb="FFA1A1A1"/>
      </bottom>
      <diagonal/>
    </border>
    <border>
      <left/>
      <right/>
      <top/>
      <bottom style="thin">
        <color theme="1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79">
    <xf numFmtId="0" fontId="0" fillId="0" borderId="0" xfId="0"/>
    <xf numFmtId="0" fontId="1" fillId="0" borderId="0" xfId="0" applyFont="1"/>
    <xf numFmtId="3" fontId="1" fillId="0" borderId="0" xfId="0" applyNumberFormat="1" applyFont="1"/>
    <xf numFmtId="3" fontId="1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165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66" fontId="0" fillId="0" borderId="0" xfId="0" applyNumberFormat="1" applyBorder="1" applyAlignment="1">
      <alignment horizontal="center"/>
    </xf>
    <xf numFmtId="166" fontId="0" fillId="0" borderId="0" xfId="0" applyNumberFormat="1" applyAlignment="1">
      <alignment horizontal="center"/>
    </xf>
    <xf numFmtId="166" fontId="1" fillId="0" borderId="0" xfId="0" applyNumberFormat="1" applyFont="1" applyAlignment="1">
      <alignment horizontal="center"/>
    </xf>
    <xf numFmtId="167" fontId="1" fillId="0" borderId="0" xfId="0" applyNumberFormat="1" applyFont="1" applyAlignment="1">
      <alignment horizontal="center"/>
    </xf>
    <xf numFmtId="167" fontId="0" fillId="0" borderId="0" xfId="0" applyNumberFormat="1" applyAlignment="1">
      <alignment horizontal="center"/>
    </xf>
    <xf numFmtId="0" fontId="4" fillId="0" borderId="0" xfId="0" applyFont="1" applyBorder="1" applyAlignment="1">
      <alignment horizontal="left"/>
    </xf>
    <xf numFmtId="0" fontId="3" fillId="0" borderId="0" xfId="0" applyFont="1" applyBorder="1"/>
    <xf numFmtId="0" fontId="0" fillId="0" borderId="0" xfId="0" applyFill="1" applyBorder="1"/>
    <xf numFmtId="167" fontId="0" fillId="0" borderId="0" xfId="0" applyNumberFormat="1" applyFill="1" applyBorder="1" applyAlignment="1">
      <alignment horizontal="center"/>
    </xf>
    <xf numFmtId="166" fontId="0" fillId="0" borderId="0" xfId="0" applyNumberFormat="1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/>
    <xf numFmtId="167" fontId="1" fillId="0" borderId="0" xfId="0" applyNumberFormat="1" applyFont="1" applyFill="1" applyBorder="1" applyAlignment="1">
      <alignment horizontal="center"/>
    </xf>
    <xf numFmtId="166" fontId="1" fillId="0" borderId="0" xfId="0" applyNumberFormat="1" applyFont="1" applyFill="1" applyBorder="1" applyAlignment="1">
      <alignment horizontal="center"/>
    </xf>
    <xf numFmtId="165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167" fontId="2" fillId="0" borderId="0" xfId="0" applyNumberFormat="1" applyFont="1" applyFill="1" applyBorder="1" applyAlignment="1">
      <alignment horizontal="center"/>
    </xf>
    <xf numFmtId="166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/>
    <xf numFmtId="3" fontId="5" fillId="0" borderId="0" xfId="0" applyNumberFormat="1" applyFont="1" applyFill="1" applyBorder="1" applyAlignment="1"/>
    <xf numFmtId="165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0" fontId="3" fillId="0" borderId="0" xfId="0" applyFont="1" applyFill="1" applyBorder="1"/>
    <xf numFmtId="3" fontId="1" fillId="0" borderId="0" xfId="0" applyNumberFormat="1" applyFont="1" applyFill="1" applyBorder="1"/>
    <xf numFmtId="166" fontId="3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1" fontId="7" fillId="0" borderId="0" xfId="0" applyNumberFormat="1" applyFont="1" applyFill="1" applyBorder="1" applyAlignment="1">
      <alignment horizontal="left"/>
    </xf>
    <xf numFmtId="0" fontId="9" fillId="0" borderId="0" xfId="0" applyFont="1"/>
    <xf numFmtId="1" fontId="7" fillId="0" borderId="0" xfId="0" applyNumberFormat="1" applyFont="1" applyFill="1" applyBorder="1" applyAlignment="1">
      <alignment horizontal="centerContinuous"/>
    </xf>
    <xf numFmtId="1" fontId="7" fillId="0" borderId="0" xfId="0" applyNumberFormat="1" applyFont="1" applyFill="1" applyBorder="1" applyAlignment="1"/>
    <xf numFmtId="167" fontId="7" fillId="0" borderId="1" xfId="0" applyNumberFormat="1" applyFont="1" applyFill="1" applyBorder="1" applyAlignment="1">
      <alignment horizontal="center" vertical="center"/>
    </xf>
    <xf numFmtId="166" fontId="7" fillId="0" borderId="1" xfId="0" applyNumberFormat="1" applyFont="1" applyFill="1" applyBorder="1" applyAlignment="1">
      <alignment horizontal="center" vertical="center"/>
    </xf>
    <xf numFmtId="165" fontId="7" fillId="0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4" fillId="0" borderId="0" xfId="0" applyFont="1" applyBorder="1" applyAlignment="1">
      <alignment horizontal="left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2" fillId="0" borderId="0" xfId="0" applyFont="1" applyAlignment="1">
      <alignment horizontal="left" vertical="center"/>
    </xf>
    <xf numFmtId="0" fontId="14" fillId="0" borderId="0" xfId="0" applyFont="1" applyFill="1" applyBorder="1" applyAlignment="1">
      <alignment vertical="center"/>
    </xf>
    <xf numFmtId="1" fontId="15" fillId="0" borderId="0" xfId="0" applyNumberFormat="1" applyFont="1" applyFill="1" applyBorder="1" applyAlignment="1">
      <alignment horizontal="left"/>
    </xf>
    <xf numFmtId="1" fontId="15" fillId="0" borderId="0" xfId="0" applyNumberFormat="1" applyFont="1" applyFill="1" applyBorder="1" applyAlignment="1"/>
    <xf numFmtId="167" fontId="16" fillId="0" borderId="1" xfId="0" applyNumberFormat="1" applyFont="1" applyFill="1" applyBorder="1" applyAlignment="1">
      <alignment horizontal="center" vertical="center"/>
    </xf>
    <xf numFmtId="164" fontId="16" fillId="0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vertical="center"/>
    </xf>
    <xf numFmtId="0" fontId="16" fillId="2" borderId="0" xfId="0" applyFont="1" applyFill="1" applyAlignment="1">
      <alignment vertical="center"/>
    </xf>
    <xf numFmtId="167" fontId="16" fillId="2" borderId="0" xfId="0" applyNumberFormat="1" applyFont="1" applyFill="1" applyAlignment="1">
      <alignment horizontal="center" vertical="center"/>
    </xf>
    <xf numFmtId="166" fontId="16" fillId="2" borderId="0" xfId="0" applyNumberFormat="1" applyFont="1" applyFill="1" applyAlignment="1">
      <alignment horizontal="center" vertical="center"/>
    </xf>
    <xf numFmtId="167" fontId="16" fillId="2" borderId="0" xfId="0" applyNumberFormat="1" applyFont="1" applyFill="1" applyBorder="1" applyAlignment="1">
      <alignment horizontal="center" vertical="center"/>
    </xf>
    <xf numFmtId="164" fontId="16" fillId="2" borderId="0" xfId="0" applyNumberFormat="1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vertical="center"/>
    </xf>
    <xf numFmtId="0" fontId="16" fillId="0" borderId="0" xfId="0" applyFont="1" applyAlignment="1">
      <alignment vertical="center"/>
    </xf>
    <xf numFmtId="167" fontId="16" fillId="0" borderId="0" xfId="0" applyNumberFormat="1" applyFont="1" applyAlignment="1">
      <alignment vertical="center"/>
    </xf>
    <xf numFmtId="167" fontId="16" fillId="0" borderId="0" xfId="0" applyNumberFormat="1" applyFont="1" applyFill="1" applyBorder="1" applyAlignment="1">
      <alignment horizontal="center" vertical="center"/>
    </xf>
    <xf numFmtId="166" fontId="16" fillId="0" borderId="0" xfId="0" applyNumberFormat="1" applyFont="1" applyFill="1" applyBorder="1" applyAlignment="1">
      <alignment horizontal="center" vertical="center"/>
    </xf>
    <xf numFmtId="165" fontId="16" fillId="0" borderId="0" xfId="0" applyNumberFormat="1" applyFont="1" applyFill="1" applyBorder="1" applyAlignment="1">
      <alignment horizontal="center" vertical="center"/>
    </xf>
    <xf numFmtId="164" fontId="16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11" fillId="2" borderId="0" xfId="0" applyFont="1" applyFill="1"/>
    <xf numFmtId="0" fontId="1" fillId="2" borderId="0" xfId="0" applyFont="1" applyFill="1"/>
    <xf numFmtId="167" fontId="1" fillId="2" borderId="0" xfId="0" applyNumberFormat="1" applyFont="1" applyFill="1" applyAlignment="1">
      <alignment horizontal="center"/>
    </xf>
    <xf numFmtId="166" fontId="1" fillId="2" borderId="0" xfId="0" applyNumberFormat="1" applyFont="1" applyFill="1" applyBorder="1" applyAlignment="1">
      <alignment horizontal="center"/>
    </xf>
    <xf numFmtId="164" fontId="1" fillId="2" borderId="0" xfId="0" applyNumberFormat="1" applyFont="1" applyFill="1" applyBorder="1" applyAlignment="1">
      <alignment horizontal="center"/>
    </xf>
    <xf numFmtId="0" fontId="11" fillId="0" borderId="0" xfId="0" applyFont="1"/>
    <xf numFmtId="0" fontId="11" fillId="2" borderId="0" xfId="0" applyFont="1" applyFill="1" applyAlignment="1">
      <alignment vertical="top"/>
    </xf>
    <xf numFmtId="0" fontId="1" fillId="2" borderId="0" xfId="0" applyFont="1" applyFill="1" applyAlignment="1">
      <alignment vertical="top"/>
    </xf>
    <xf numFmtId="167" fontId="1" fillId="2" borderId="0" xfId="0" applyNumberFormat="1" applyFont="1" applyFill="1" applyAlignment="1">
      <alignment horizontal="center" vertical="top"/>
    </xf>
    <xf numFmtId="166" fontId="1" fillId="2" borderId="0" xfId="0" applyNumberFormat="1" applyFont="1" applyFill="1" applyAlignment="1">
      <alignment horizontal="center" vertical="top"/>
    </xf>
    <xf numFmtId="164" fontId="1" fillId="2" borderId="0" xfId="0" applyNumberFormat="1" applyFont="1" applyFill="1" applyAlignment="1">
      <alignment horizontal="center" vertical="top"/>
    </xf>
    <xf numFmtId="0" fontId="11" fillId="0" borderId="0" xfId="0" applyFont="1" applyAlignment="1">
      <alignment vertical="top"/>
    </xf>
    <xf numFmtId="0" fontId="16" fillId="0" borderId="0" xfId="0" applyFont="1" applyFill="1" applyAlignment="1">
      <alignment vertical="center"/>
    </xf>
    <xf numFmtId="167" fontId="16" fillId="0" borderId="0" xfId="0" applyNumberFormat="1" applyFont="1" applyFill="1" applyAlignment="1">
      <alignment horizontal="center" vertical="center"/>
    </xf>
    <xf numFmtId="166" fontId="16" fillId="0" borderId="0" xfId="0" applyNumberFormat="1" applyFont="1" applyFill="1" applyAlignment="1">
      <alignment horizontal="center" vertical="center"/>
    </xf>
    <xf numFmtId="167" fontId="16" fillId="0" borderId="0" xfId="0" applyNumberFormat="1" applyFont="1" applyBorder="1" applyAlignment="1">
      <alignment horizontal="center" vertical="center"/>
    </xf>
    <xf numFmtId="164" fontId="16" fillId="0" borderId="0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166" fontId="16" fillId="0" borderId="0" xfId="0" applyNumberFormat="1" applyFont="1" applyBorder="1" applyAlignment="1">
      <alignment horizontal="center" vertical="center"/>
    </xf>
    <xf numFmtId="167" fontId="16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167" fontId="1" fillId="0" borderId="0" xfId="0" applyNumberFormat="1" applyFont="1" applyFill="1" applyAlignment="1">
      <alignment horizontal="center" vertical="center"/>
    </xf>
    <xf numFmtId="166" fontId="1" fillId="0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top"/>
    </xf>
    <xf numFmtId="167" fontId="1" fillId="0" borderId="0" xfId="0" applyNumberFormat="1" applyFont="1" applyFill="1" applyAlignment="1">
      <alignment horizontal="center" vertical="top"/>
    </xf>
    <xf numFmtId="166" fontId="1" fillId="0" borderId="0" xfId="0" applyNumberFormat="1" applyFont="1" applyFill="1" applyAlignment="1">
      <alignment horizontal="center" vertical="top"/>
    </xf>
    <xf numFmtId="164" fontId="1" fillId="0" borderId="0" xfId="0" applyNumberFormat="1" applyFont="1" applyFill="1" applyAlignment="1">
      <alignment horizontal="center" vertical="top"/>
    </xf>
    <xf numFmtId="164" fontId="1" fillId="0" borderId="0" xfId="1" applyNumberFormat="1" applyFont="1" applyFill="1" applyAlignment="1">
      <alignment vertical="top"/>
    </xf>
    <xf numFmtId="0" fontId="1" fillId="0" borderId="0" xfId="0" applyFont="1" applyFill="1"/>
    <xf numFmtId="0" fontId="1" fillId="0" borderId="0" xfId="0" applyFont="1" applyFill="1" applyBorder="1" applyAlignment="1">
      <alignment vertical="center"/>
    </xf>
    <xf numFmtId="167" fontId="1" fillId="0" borderId="0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top"/>
    </xf>
    <xf numFmtId="167" fontId="1" fillId="0" borderId="2" xfId="0" applyNumberFormat="1" applyFont="1" applyFill="1" applyBorder="1" applyAlignment="1">
      <alignment horizontal="center" vertical="top"/>
    </xf>
    <xf numFmtId="166" fontId="1" fillId="0" borderId="2" xfId="0" applyNumberFormat="1" applyFont="1" applyFill="1" applyBorder="1" applyAlignment="1">
      <alignment horizontal="center" vertical="top"/>
    </xf>
    <xf numFmtId="164" fontId="1" fillId="0" borderId="2" xfId="0" applyNumberFormat="1" applyFont="1" applyFill="1" applyBorder="1" applyAlignment="1">
      <alignment horizontal="center" vertical="top"/>
    </xf>
    <xf numFmtId="0" fontId="11" fillId="2" borderId="1" xfId="0" applyFont="1" applyFill="1" applyBorder="1" applyAlignment="1">
      <alignment vertical="top"/>
    </xf>
    <xf numFmtId="0" fontId="1" fillId="2" borderId="1" xfId="0" applyFont="1" applyFill="1" applyBorder="1" applyAlignment="1">
      <alignment vertical="top"/>
    </xf>
    <xf numFmtId="167" fontId="1" fillId="2" borderId="1" xfId="0" applyNumberFormat="1" applyFont="1" applyFill="1" applyBorder="1" applyAlignment="1">
      <alignment horizontal="center" vertical="top"/>
    </xf>
    <xf numFmtId="166" fontId="1" fillId="2" borderId="1" xfId="0" applyNumberFormat="1" applyFont="1" applyFill="1" applyBorder="1" applyAlignment="1">
      <alignment horizontal="center" vertical="top"/>
    </xf>
    <xf numFmtId="164" fontId="1" fillId="2" borderId="1" xfId="0" applyNumberFormat="1" applyFont="1" applyFill="1" applyBorder="1" applyAlignment="1">
      <alignment horizontal="center" vertical="top"/>
    </xf>
    <xf numFmtId="167" fontId="16" fillId="0" borderId="0" xfId="0" applyNumberFormat="1" applyFont="1" applyAlignment="1">
      <alignment horizontal="center" vertical="center"/>
    </xf>
    <xf numFmtId="166" fontId="16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166" fontId="16" fillId="0" borderId="0" xfId="0" applyNumberFormat="1" applyFont="1" applyBorder="1" applyAlignment="1">
      <alignment horizontal="left" vertical="center"/>
    </xf>
    <xf numFmtId="167" fontId="16" fillId="0" borderId="0" xfId="0" applyNumberFormat="1" applyFont="1" applyAlignment="1">
      <alignment horizontal="center"/>
    </xf>
    <xf numFmtId="166" fontId="16" fillId="0" borderId="0" xfId="0" applyNumberFormat="1" applyFont="1" applyAlignment="1">
      <alignment horizontal="center"/>
    </xf>
    <xf numFmtId="0" fontId="16" fillId="0" borderId="0" xfId="0" applyFont="1" applyAlignment="1"/>
    <xf numFmtId="0" fontId="16" fillId="0" borderId="0" xfId="0" applyFont="1" applyAlignment="1">
      <alignment horizontal="left"/>
    </xf>
    <xf numFmtId="166" fontId="16" fillId="0" borderId="0" xfId="0" applyNumberFormat="1" applyFont="1" applyBorder="1" applyAlignment="1">
      <alignment horizontal="left"/>
    </xf>
    <xf numFmtId="0" fontId="11" fillId="0" borderId="0" xfId="0" applyFont="1" applyFill="1"/>
    <xf numFmtId="167" fontId="1" fillId="0" borderId="0" xfId="0" applyNumberFormat="1" applyFont="1" applyFill="1" applyAlignment="1">
      <alignment horizontal="center"/>
    </xf>
    <xf numFmtId="0" fontId="11" fillId="0" borderId="1" xfId="0" applyFont="1" applyFill="1" applyBorder="1" applyAlignment="1">
      <alignment vertical="top"/>
    </xf>
    <xf numFmtId="0" fontId="1" fillId="0" borderId="1" xfId="0" applyFont="1" applyFill="1" applyBorder="1" applyAlignment="1">
      <alignment vertical="top"/>
    </xf>
    <xf numFmtId="167" fontId="1" fillId="0" borderId="1" xfId="0" applyNumberFormat="1" applyFont="1" applyFill="1" applyBorder="1" applyAlignment="1">
      <alignment horizontal="center" vertical="top"/>
    </xf>
    <xf numFmtId="166" fontId="1" fillId="0" borderId="1" xfId="0" applyNumberFormat="1" applyFont="1" applyFill="1" applyBorder="1" applyAlignment="1">
      <alignment horizontal="center" vertical="top"/>
    </xf>
    <xf numFmtId="164" fontId="1" fillId="0" borderId="1" xfId="0" applyNumberFormat="1" applyFont="1" applyFill="1" applyBorder="1" applyAlignment="1">
      <alignment horizontal="center" vertical="top"/>
    </xf>
    <xf numFmtId="166" fontId="1" fillId="0" borderId="3" xfId="0" applyNumberFormat="1" applyFont="1" applyFill="1" applyBorder="1" applyAlignment="1">
      <alignment horizontal="center" vertical="top"/>
    </xf>
    <xf numFmtId="164" fontId="16" fillId="2" borderId="0" xfId="0" applyNumberFormat="1" applyFont="1" applyFill="1" applyAlignment="1">
      <alignment horizontal="center" vertical="center"/>
    </xf>
    <xf numFmtId="166" fontId="16" fillId="2" borderId="4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167" fontId="1" fillId="2" borderId="0" xfId="0" applyNumberFormat="1" applyFont="1" applyFill="1" applyAlignment="1">
      <alignment horizontal="center" vertical="center"/>
    </xf>
    <xf numFmtId="166" fontId="1" fillId="2" borderId="0" xfId="0" applyNumberFormat="1" applyFont="1" applyFill="1" applyBorder="1" applyAlignment="1">
      <alignment horizontal="center" vertical="center"/>
    </xf>
    <xf numFmtId="164" fontId="1" fillId="2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top"/>
    </xf>
    <xf numFmtId="164" fontId="1" fillId="0" borderId="0" xfId="1" applyNumberFormat="1" applyFont="1" applyAlignment="1">
      <alignment vertical="top"/>
    </xf>
    <xf numFmtId="164" fontId="16" fillId="0" borderId="0" xfId="0" applyNumberFormat="1" applyFont="1" applyAlignment="1">
      <alignment horizontal="center" vertical="center"/>
    </xf>
    <xf numFmtId="0" fontId="0" fillId="0" borderId="0" xfId="0" applyFont="1"/>
    <xf numFmtId="0" fontId="0" fillId="0" borderId="3" xfId="0" applyFont="1" applyBorder="1"/>
    <xf numFmtId="0" fontId="0" fillId="0" borderId="3" xfId="0" applyFont="1" applyBorder="1" applyAlignment="1">
      <alignment horizontal="right"/>
    </xf>
    <xf numFmtId="0" fontId="16" fillId="0" borderId="0" xfId="0" applyFont="1" applyFill="1"/>
    <xf numFmtId="0" fontId="16" fillId="0" borderId="0" xfId="0" applyFont="1"/>
    <xf numFmtId="0" fontId="16" fillId="0" borderId="0" xfId="0" applyFont="1" applyFill="1" applyBorder="1" applyAlignment="1">
      <alignment vertical="top"/>
    </xf>
    <xf numFmtId="0" fontId="16" fillId="0" borderId="0" xfId="0" applyFont="1" applyAlignment="1">
      <alignment vertical="top"/>
    </xf>
    <xf numFmtId="167" fontId="16" fillId="0" borderId="0" xfId="0" applyNumberFormat="1" applyFont="1" applyFill="1" applyAlignment="1">
      <alignment horizontal="center"/>
    </xf>
    <xf numFmtId="166" fontId="16" fillId="0" borderId="0" xfId="0" applyNumberFormat="1" applyFont="1" applyFill="1" applyBorder="1" applyAlignment="1">
      <alignment horizontal="center"/>
    </xf>
    <xf numFmtId="164" fontId="16" fillId="0" borderId="0" xfId="0" applyNumberFormat="1" applyFont="1" applyFill="1" applyBorder="1" applyAlignment="1">
      <alignment horizontal="center"/>
    </xf>
    <xf numFmtId="167" fontId="16" fillId="0" borderId="0" xfId="0" applyNumberFormat="1" applyFont="1" applyFill="1" applyBorder="1" applyAlignment="1">
      <alignment horizontal="center" vertical="top"/>
    </xf>
    <xf numFmtId="166" fontId="16" fillId="0" borderId="0" xfId="0" applyNumberFormat="1" applyFont="1" applyFill="1" applyBorder="1" applyAlignment="1">
      <alignment horizontal="center" vertical="top"/>
    </xf>
    <xf numFmtId="164" fontId="16" fillId="0" borderId="0" xfId="0" applyNumberFormat="1" applyFont="1" applyFill="1" applyBorder="1" applyAlignment="1">
      <alignment horizontal="center" vertical="top"/>
    </xf>
    <xf numFmtId="164" fontId="16" fillId="0" borderId="0" xfId="0" applyNumberFormat="1" applyFont="1" applyAlignment="1">
      <alignment horizontal="center"/>
    </xf>
    <xf numFmtId="0" fontId="12" fillId="0" borderId="0" xfId="0" applyFont="1" applyAlignment="1">
      <alignment vertical="center"/>
    </xf>
    <xf numFmtId="0" fontId="0" fillId="0" borderId="0" xfId="0" applyFont="1" applyBorder="1"/>
    <xf numFmtId="0" fontId="0" fillId="0" borderId="3" xfId="0" applyBorder="1"/>
    <xf numFmtId="164" fontId="0" fillId="0" borderId="0" xfId="1" applyNumberFormat="1" applyFont="1"/>
    <xf numFmtId="164" fontId="0" fillId="0" borderId="0" xfId="0" applyNumberFormat="1" applyFont="1" applyBorder="1"/>
    <xf numFmtId="164" fontId="0" fillId="0" borderId="3" xfId="0" applyNumberFormat="1" applyFont="1" applyBorder="1"/>
    <xf numFmtId="164" fontId="0" fillId="0" borderId="0" xfId="0" applyNumberFormat="1"/>
    <xf numFmtId="0" fontId="9" fillId="0" borderId="1" xfId="0" applyFont="1" applyBorder="1" applyAlignment="1">
      <alignment horizontal="right"/>
    </xf>
    <xf numFmtId="0" fontId="9" fillId="0" borderId="1" xfId="0" applyFont="1" applyBorder="1"/>
    <xf numFmtId="0" fontId="9" fillId="0" borderId="3" xfId="0" applyFont="1" applyBorder="1" applyAlignment="1">
      <alignment horizontal="right"/>
    </xf>
    <xf numFmtId="0" fontId="5" fillId="0" borderId="0" xfId="0" applyFont="1" applyAlignment="1">
      <alignment horizontal="left" vertical="center"/>
    </xf>
    <xf numFmtId="1" fontId="15" fillId="0" borderId="0" xfId="0" applyNumberFormat="1" applyFont="1" applyFill="1" applyBorder="1" applyAlignment="1">
      <alignment horizontal="left"/>
    </xf>
    <xf numFmtId="0" fontId="16" fillId="0" borderId="1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0" xfId="0" applyFont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2" borderId="0" xfId="0" applyFont="1" applyFill="1" applyAlignment="1">
      <alignment horizontal="left" vertical="center"/>
    </xf>
    <xf numFmtId="167" fontId="16" fillId="0" borderId="4" xfId="0" applyNumberFormat="1" applyFont="1" applyBorder="1" applyAlignment="1">
      <alignment horizontal="center" vertical="center"/>
    </xf>
    <xf numFmtId="167" fontId="16" fillId="0" borderId="0" xfId="0" applyNumberFormat="1" applyFont="1" applyAlignment="1">
      <alignment horizontal="center" vertical="center"/>
    </xf>
    <xf numFmtId="1" fontId="7" fillId="0" borderId="0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left"/>
    </xf>
    <xf numFmtId="164" fontId="16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168" fontId="7" fillId="0" borderId="0" xfId="0" applyNumberFormat="1" applyFont="1" applyFill="1" applyBorder="1" applyAlignment="1">
      <alignment horizontal="left"/>
    </xf>
    <xf numFmtId="0" fontId="16" fillId="0" borderId="0" xfId="0" applyFont="1" applyAlignment="1">
      <alignment horizontal="left" vertical="top"/>
    </xf>
    <xf numFmtId="0" fontId="0" fillId="0" borderId="0" xfId="0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latin typeface="Univers 45 Light" pitchFamily="34" charset="0"/>
              </a:defRPr>
            </a:pPr>
            <a:r>
              <a:rPr lang="en-US" sz="1200">
                <a:latin typeface="Univers 45 Light" pitchFamily="34" charset="0"/>
              </a:rPr>
              <a:t>Employee Groups by Gender, 2018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1310132019935891"/>
          <c:y val="0.10566632755369003"/>
          <c:w val="0.74589967628226939"/>
          <c:h val="0.7038770259599050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'Data for Chart'!$B$14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'Data for Chart'!$A$15:$A$19</c:f>
              <c:strCache>
                <c:ptCount val="5"/>
                <c:pt idx="0">
                  <c:v>Tenured &amp; Tenure-Eligible Faculty</c:v>
                </c:pt>
                <c:pt idx="1">
                  <c:v>Non-Tenured Faculty</c:v>
                </c:pt>
                <c:pt idx="2">
                  <c:v>Professional &amp; Scientific</c:v>
                </c:pt>
                <c:pt idx="3">
                  <c:v>Contract</c:v>
                </c:pt>
                <c:pt idx="4">
                  <c:v>Merit</c:v>
                </c:pt>
              </c:strCache>
            </c:strRef>
          </c:cat>
          <c:val>
            <c:numRef>
              <c:f>'Data for Chart'!$B$15:$B$19</c:f>
              <c:numCache>
                <c:formatCode>0.0%</c:formatCode>
                <c:ptCount val="5"/>
                <c:pt idx="0">
                  <c:v>0.32472324723247231</c:v>
                </c:pt>
                <c:pt idx="1">
                  <c:v>0.56401384083044981</c:v>
                </c:pt>
                <c:pt idx="2">
                  <c:v>0.57604867114953573</c:v>
                </c:pt>
                <c:pt idx="3">
                  <c:v>0.27184466019417475</c:v>
                </c:pt>
                <c:pt idx="4">
                  <c:v>0.54890068233510236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C2-4DEA-B5AC-3328CD1ABC99}"/>
            </c:ext>
          </c:extLst>
        </c:ser>
        <c:ser>
          <c:idx val="1"/>
          <c:order val="1"/>
          <c:tx>
            <c:strRef>
              <c:f>'Data for Chart'!$C$14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'Data for Chart'!$A$15:$A$19</c:f>
              <c:strCache>
                <c:ptCount val="5"/>
                <c:pt idx="0">
                  <c:v>Tenured &amp; Tenure-Eligible Faculty</c:v>
                </c:pt>
                <c:pt idx="1">
                  <c:v>Non-Tenured Faculty</c:v>
                </c:pt>
                <c:pt idx="2">
                  <c:v>Professional &amp; Scientific</c:v>
                </c:pt>
                <c:pt idx="3">
                  <c:v>Contract</c:v>
                </c:pt>
                <c:pt idx="4">
                  <c:v>Merit</c:v>
                </c:pt>
              </c:strCache>
            </c:strRef>
          </c:cat>
          <c:val>
            <c:numRef>
              <c:f>'Data for Chart'!$C$15:$C$19</c:f>
              <c:numCache>
                <c:formatCode>0.0%</c:formatCode>
                <c:ptCount val="5"/>
                <c:pt idx="0">
                  <c:v>0.67527675276752763</c:v>
                </c:pt>
                <c:pt idx="1">
                  <c:v>0.43598615916955019</c:v>
                </c:pt>
                <c:pt idx="2">
                  <c:v>0.42395132885046427</c:v>
                </c:pt>
                <c:pt idx="3">
                  <c:v>0.72815533980582525</c:v>
                </c:pt>
                <c:pt idx="4">
                  <c:v>0.45109931766489764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BC2-4DEA-B5AC-3328CD1ABC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22004864"/>
        <c:axId val="325417240"/>
      </c:barChart>
      <c:catAx>
        <c:axId val="3220048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="1" i="0" baseline="0">
                <a:latin typeface="Univers 55" pitchFamily="34" charset="0"/>
              </a:defRPr>
            </a:pPr>
            <a:endParaRPr lang="en-US"/>
          </a:p>
        </c:txPr>
        <c:crossAx val="325417240"/>
        <c:crosses val="autoZero"/>
        <c:auto val="1"/>
        <c:lblAlgn val="ctr"/>
        <c:lblOffset val="100"/>
        <c:noMultiLvlLbl val="0"/>
      </c:catAx>
      <c:valAx>
        <c:axId val="32541724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800" b="1">
                <a:latin typeface="Univers 55" pitchFamily="34" charset="0"/>
              </a:defRPr>
            </a:pPr>
            <a:endParaRPr lang="en-US"/>
          </a:p>
        </c:txPr>
        <c:crossAx val="3220048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8474505051782604"/>
          <c:y val="0.41727149535344571"/>
          <c:w val="8.809320684277859E-2"/>
          <c:h val="9.940721481261186E-2"/>
        </c:manualLayout>
      </c:layout>
      <c:overlay val="0"/>
      <c:txPr>
        <a:bodyPr/>
        <a:lstStyle/>
        <a:p>
          <a:pPr>
            <a:defRPr sz="900" b="1" i="0" baseline="0">
              <a:latin typeface="Univers 55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19049</xdr:colOff>
      <xdr:row>40</xdr:row>
      <xdr:rowOff>93785</xdr:rowOff>
    </xdr:from>
    <xdr:to>
      <xdr:col>88</xdr:col>
      <xdr:colOff>470388</xdr:colOff>
      <xdr:row>59</xdr:row>
      <xdr:rowOff>404446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56286</xdr:rowOff>
    </xdr:from>
    <xdr:to>
      <xdr:col>89</xdr:col>
      <xdr:colOff>3693</xdr:colOff>
      <xdr:row>1</xdr:row>
      <xdr:rowOff>1354</xdr:rowOff>
    </xdr:to>
    <xdr:grpSp>
      <xdr:nvGrpSpPr>
        <xdr:cNvPr id="2" name="Group 1"/>
        <xdr:cNvGrpSpPr/>
      </xdr:nvGrpSpPr>
      <xdr:grpSpPr>
        <a:xfrm>
          <a:off x="0" y="56286"/>
          <a:ext cx="7008231" cy="138499"/>
          <a:chOff x="0" y="56286"/>
          <a:chExt cx="6839712" cy="135568"/>
        </a:xfrm>
      </xdr:grpSpPr>
      <xdr:pic>
        <xdr:nvPicPr>
          <xdr:cNvPr id="10" name="Picture 12"/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56989" y="56286"/>
            <a:ext cx="1042078" cy="98595"/>
          </a:xfrm>
          <a:prstGeom prst="rect">
            <a:avLst/>
          </a:prstGeom>
          <a:noFill/>
        </xdr:spPr>
      </xdr:pic>
      <xdr:sp macro="" textlink="">
        <xdr:nvSpPr>
          <xdr:cNvPr id="11" name="Line 13"/>
          <xdr:cNvSpPr>
            <a:spLocks noChangeAspect="1" noChangeShapeType="1"/>
          </xdr:cNvSpPr>
        </xdr:nvSpPr>
        <xdr:spPr bwMode="auto">
          <a:xfrm>
            <a:off x="0" y="191854"/>
            <a:ext cx="6839712" cy="0"/>
          </a:xfrm>
          <a:prstGeom prst="line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0.02814</cdr:x>
      <cdr:y>0.21845</cdr:y>
    </cdr:from>
    <cdr:to>
      <cdr:x>0.04773</cdr:x>
      <cdr:y>0.67724</cdr:y>
    </cdr:to>
    <cdr:sp macro="" textlink="">
      <cdr:nvSpPr>
        <cdr:cNvPr id="2" name="TextBox 7"/>
        <cdr:cNvSpPr txBox="1"/>
      </cdr:nvSpPr>
      <cdr:spPr>
        <a:xfrm xmlns:a="http://schemas.openxmlformats.org/drawingml/2006/main" rot="16200000">
          <a:off x="-426252" y="1269480"/>
          <a:ext cx="1368814" cy="133349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900" b="1" baseline="0">
              <a:latin typeface="+mn-lt"/>
            </a:rPr>
            <a:t>GENDER PERCENTAGE</a:t>
          </a:r>
        </a:p>
      </cdr:txBody>
    </cdr:sp>
  </cdr:relSizeAnchor>
  <cdr:relSizeAnchor xmlns:cdr="http://schemas.openxmlformats.org/drawingml/2006/chartDrawing">
    <cdr:from>
      <cdr:x>0.38214</cdr:x>
      <cdr:y>0.93828</cdr:y>
    </cdr:from>
    <cdr:to>
      <cdr:x>0.59025</cdr:x>
      <cdr:y>1</cdr:y>
    </cdr:to>
    <cdr:sp macro="" textlink="">
      <cdr:nvSpPr>
        <cdr:cNvPr id="3" name="TextBox 7"/>
        <cdr:cNvSpPr txBox="1"/>
      </cdr:nvSpPr>
      <cdr:spPr>
        <a:xfrm xmlns:a="http://schemas.openxmlformats.org/drawingml/2006/main">
          <a:off x="2600570" y="2799376"/>
          <a:ext cx="1416221" cy="184148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900" b="1" baseline="0">
              <a:latin typeface="+mn-lt"/>
            </a:rPr>
            <a:t>EMPLOYEE GROUP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133"/>
  <sheetViews>
    <sheetView showGridLines="0" tabSelected="1" view="pageBreakPreview" topLeftCell="A37" zoomScale="130" zoomScaleNormal="130" zoomScaleSheetLayoutView="130" workbookViewId="0">
      <selection activeCell="CO61" sqref="CO61"/>
    </sheetView>
  </sheetViews>
  <sheetFormatPr defaultColWidth="11.44140625" defaultRowHeight="13.2"/>
  <cols>
    <col min="1" max="1" width="1.6640625" customWidth="1"/>
    <col min="2" max="2" width="0.6640625" customWidth="1"/>
    <col min="3" max="3" width="23.33203125" customWidth="1"/>
    <col min="4" max="4" width="7.33203125" style="12" hidden="1" customWidth="1"/>
    <col min="5" max="5" width="5.6640625" style="9" hidden="1" customWidth="1"/>
    <col min="6" max="6" width="1.6640625" style="4" hidden="1" customWidth="1"/>
    <col min="7" max="7" width="7.33203125" style="12" hidden="1" customWidth="1"/>
    <col min="8" max="8" width="5.6640625" style="9" hidden="1" customWidth="1"/>
    <col min="9" max="9" width="1.6640625" style="4" hidden="1" customWidth="1"/>
    <col min="10" max="10" width="7.33203125" style="12" hidden="1" customWidth="1"/>
    <col min="11" max="11" width="5.6640625" style="9" hidden="1" customWidth="1"/>
    <col min="12" max="12" width="0.33203125" style="7" hidden="1" customWidth="1"/>
    <col min="13" max="13" width="7.33203125" style="12" hidden="1" customWidth="1"/>
    <col min="14" max="14" width="5.6640625" style="9" hidden="1" customWidth="1"/>
    <col min="15" max="15" width="1.44140625" style="7" hidden="1" customWidth="1"/>
    <col min="16" max="16" width="7.33203125" style="12" hidden="1" customWidth="1"/>
    <col min="17" max="17" width="5.6640625" style="9" hidden="1" customWidth="1"/>
    <col min="18" max="18" width="1.6640625" style="7" hidden="1" customWidth="1"/>
    <col min="19" max="19" width="7.33203125" style="12" hidden="1" customWidth="1"/>
    <col min="20" max="20" width="5.6640625" style="9" hidden="1" customWidth="1"/>
    <col min="21" max="21" width="0.33203125" style="7" hidden="1" customWidth="1"/>
    <col min="22" max="22" width="7.33203125" style="12" hidden="1" customWidth="1"/>
    <col min="23" max="23" width="5.6640625" style="9" hidden="1" customWidth="1"/>
    <col min="24" max="24" width="1.6640625" style="7" hidden="1" customWidth="1"/>
    <col min="25" max="25" width="7.33203125" style="12" hidden="1" customWidth="1"/>
    <col min="26" max="26" width="5.6640625" style="9" hidden="1" customWidth="1"/>
    <col min="27" max="27" width="1.6640625" style="7" hidden="1" customWidth="1"/>
    <col min="28" max="28" width="7.33203125" style="12" hidden="1" customWidth="1"/>
    <col min="29" max="29" width="5.6640625" style="9" hidden="1" customWidth="1"/>
    <col min="30" max="30" width="1.6640625" style="7" hidden="1" customWidth="1"/>
    <col min="31" max="31" width="7.33203125" style="12" hidden="1" customWidth="1"/>
    <col min="32" max="32" width="5.6640625" style="9" hidden="1" customWidth="1"/>
    <col min="33" max="33" width="1.6640625" style="7" hidden="1" customWidth="1"/>
    <col min="34" max="34" width="7.33203125" style="12" hidden="1" customWidth="1"/>
    <col min="35" max="35" width="5.6640625" style="9" hidden="1" customWidth="1"/>
    <col min="36" max="36" width="1.6640625" style="7" hidden="1" customWidth="1"/>
    <col min="37" max="37" width="7.33203125" style="12" hidden="1" customWidth="1"/>
    <col min="38" max="38" width="5.6640625" style="9" hidden="1" customWidth="1"/>
    <col min="39" max="39" width="1.6640625" hidden="1" customWidth="1"/>
    <col min="40" max="40" width="7.33203125" style="12" hidden="1" customWidth="1"/>
    <col min="41" max="41" width="5.6640625" style="9" hidden="1" customWidth="1"/>
    <col min="42" max="42" width="1.6640625" hidden="1" customWidth="1"/>
    <col min="43" max="43" width="7.33203125" style="12" hidden="1" customWidth="1"/>
    <col min="44" max="44" width="5.6640625" style="9" hidden="1" customWidth="1"/>
    <col min="45" max="45" width="1.6640625" hidden="1" customWidth="1"/>
    <col min="46" max="46" width="7.33203125" style="12" hidden="1" customWidth="1"/>
    <col min="47" max="47" width="5.6640625" style="9" hidden="1" customWidth="1"/>
    <col min="48" max="48" width="1.6640625" hidden="1" customWidth="1"/>
    <col min="49" max="49" width="7.33203125" style="12" hidden="1" customWidth="1"/>
    <col min="50" max="50" width="5.6640625" style="9" hidden="1" customWidth="1"/>
    <col min="51" max="51" width="1.6640625" hidden="1" customWidth="1"/>
    <col min="52" max="52" width="7.33203125" style="12" hidden="1" customWidth="1"/>
    <col min="53" max="53" width="6.6640625" style="9" hidden="1" customWidth="1"/>
    <col min="54" max="54" width="1.6640625" hidden="1" customWidth="1"/>
    <col min="55" max="55" width="7.33203125" style="12" hidden="1" customWidth="1"/>
    <col min="56" max="56" width="6.6640625" style="9" hidden="1" customWidth="1"/>
    <col min="57" max="57" width="1.6640625" hidden="1" customWidth="1"/>
    <col min="58" max="58" width="7.33203125" style="12" hidden="1" customWidth="1"/>
    <col min="59" max="59" width="6.6640625" style="9" hidden="1" customWidth="1"/>
    <col min="60" max="60" width="1.6640625" hidden="1" customWidth="1"/>
    <col min="61" max="61" width="7.33203125" style="12" hidden="1" customWidth="1"/>
    <col min="62" max="62" width="6.6640625" style="9" hidden="1" customWidth="1"/>
    <col min="63" max="63" width="1.6640625" hidden="1" customWidth="1"/>
    <col min="64" max="64" width="7.33203125" style="12" hidden="1" customWidth="1"/>
    <col min="65" max="65" width="6.6640625" style="9" hidden="1" customWidth="1"/>
    <col min="66" max="66" width="1.6640625" hidden="1" customWidth="1"/>
    <col min="67" max="67" width="7.33203125" style="12" hidden="1" customWidth="1"/>
    <col min="68" max="68" width="6.6640625" style="9" hidden="1" customWidth="1"/>
    <col min="69" max="69" width="1.6640625" hidden="1" customWidth="1"/>
    <col min="70" max="70" width="7.6640625" style="12" hidden="1" customWidth="1"/>
    <col min="71" max="71" width="7.6640625" style="9" hidden="1" customWidth="1"/>
    <col min="72" max="72" width="1.6640625" hidden="1" customWidth="1"/>
    <col min="73" max="73" width="8.6640625" style="12" hidden="1" customWidth="1"/>
    <col min="74" max="74" width="8.6640625" style="9" hidden="1" customWidth="1"/>
    <col min="75" max="75" width="0.88671875" hidden="1" customWidth="1"/>
    <col min="76" max="76" width="7.109375" style="12" customWidth="1"/>
    <col min="77" max="77" width="7.109375" style="9" customWidth="1"/>
    <col min="78" max="78" width="1.33203125" customWidth="1"/>
    <col min="79" max="79" width="7.109375" style="12" customWidth="1"/>
    <col min="80" max="80" width="7.109375" style="9" customWidth="1"/>
    <col min="81" max="81" width="1.33203125" customWidth="1"/>
    <col min="82" max="82" width="7.109375" style="12" customWidth="1"/>
    <col min="83" max="83" width="7.109375" style="8" customWidth="1"/>
    <col min="84" max="84" width="1.33203125" customWidth="1"/>
    <col min="85" max="85" width="7.109375" style="12" customWidth="1"/>
    <col min="86" max="86" width="7.109375" style="8" customWidth="1"/>
    <col min="87" max="87" width="1.33203125" customWidth="1"/>
    <col min="88" max="88" width="7.109375" style="12" customWidth="1"/>
    <col min="89" max="89" width="7.109375" style="8" customWidth="1"/>
    <col min="90" max="90" width="1.6640625" customWidth="1"/>
  </cols>
  <sheetData>
    <row r="1" spans="1:93" s="14" customFormat="1" ht="15" customHeight="1">
      <c r="A1" s="14" t="s">
        <v>0</v>
      </c>
    </row>
    <row r="2" spans="1:93" s="13" customFormat="1" ht="24" customHeight="1">
      <c r="A2" s="175" t="s">
        <v>36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175"/>
      <c r="AH2" s="175"/>
      <c r="AI2" s="175"/>
      <c r="AJ2" s="175"/>
      <c r="AK2" s="175"/>
      <c r="AL2" s="175"/>
      <c r="AM2" s="175"/>
      <c r="AN2" s="175"/>
      <c r="AO2" s="175"/>
      <c r="AP2" s="175"/>
      <c r="AQ2" s="175"/>
      <c r="AR2" s="175"/>
      <c r="AS2" s="175"/>
      <c r="AT2" s="175"/>
      <c r="AU2" s="175"/>
      <c r="AV2" s="175"/>
      <c r="AW2" s="175"/>
      <c r="AX2" s="175"/>
      <c r="AY2" s="175"/>
      <c r="AZ2" s="175"/>
      <c r="BA2" s="175"/>
      <c r="BB2" s="175"/>
      <c r="BC2" s="175"/>
      <c r="BD2" s="175"/>
      <c r="BE2" s="175"/>
      <c r="BF2" s="175"/>
      <c r="BG2" s="175"/>
      <c r="BH2" s="175"/>
      <c r="BI2" s="175"/>
      <c r="BJ2" s="175"/>
      <c r="BK2" s="175"/>
      <c r="BL2" s="175"/>
      <c r="BM2" s="175"/>
      <c r="BN2" s="175"/>
      <c r="BO2" s="175"/>
      <c r="BP2" s="175"/>
      <c r="BQ2" s="175"/>
      <c r="BR2" s="175"/>
      <c r="BS2" s="175"/>
      <c r="BT2" s="175"/>
      <c r="BU2" s="175"/>
      <c r="BV2" s="175"/>
      <c r="BW2" s="175"/>
      <c r="BX2" s="175"/>
      <c r="BY2" s="175"/>
      <c r="BZ2" s="175"/>
      <c r="CA2" s="175"/>
      <c r="CB2" s="175"/>
      <c r="CC2" s="175"/>
      <c r="CD2" s="175"/>
      <c r="CE2" s="175"/>
      <c r="CF2" s="35"/>
      <c r="CI2" s="48"/>
      <c r="CJ2" s="48"/>
      <c r="CK2" s="48"/>
    </row>
    <row r="3" spans="1:93" s="49" customFormat="1" ht="15" customHeight="1">
      <c r="A3" s="163" t="s">
        <v>20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63"/>
      <c r="AC3" s="163"/>
      <c r="AD3" s="163"/>
      <c r="AE3" s="163"/>
      <c r="AF3" s="163"/>
      <c r="AG3" s="163"/>
      <c r="AH3" s="163"/>
      <c r="AI3" s="163"/>
      <c r="AJ3" s="163"/>
      <c r="AK3" s="163"/>
      <c r="AL3" s="163"/>
      <c r="AM3" s="163"/>
      <c r="AN3" s="163"/>
      <c r="AO3" s="163"/>
      <c r="AP3" s="163"/>
      <c r="AQ3" s="163"/>
      <c r="AR3" s="163"/>
      <c r="AS3" s="163"/>
      <c r="AT3" s="163"/>
      <c r="AU3" s="163"/>
      <c r="AV3" s="163"/>
      <c r="AW3" s="163"/>
      <c r="AX3" s="163"/>
      <c r="AY3" s="163"/>
      <c r="AZ3" s="163"/>
      <c r="BA3" s="163"/>
      <c r="BB3" s="163"/>
      <c r="BC3" s="163"/>
      <c r="BD3" s="163"/>
      <c r="BE3" s="163"/>
      <c r="BF3" s="163"/>
      <c r="BG3" s="163"/>
      <c r="BH3" s="163"/>
      <c r="BI3" s="163"/>
      <c r="BJ3" s="163"/>
      <c r="BK3" s="163"/>
      <c r="BL3" s="163"/>
      <c r="BM3" s="163"/>
      <c r="BN3" s="163"/>
      <c r="BO3" s="163"/>
      <c r="BP3" s="163"/>
      <c r="BQ3" s="163"/>
      <c r="BR3" s="163"/>
      <c r="BS3" s="163"/>
      <c r="BT3" s="163"/>
      <c r="BU3" s="163"/>
      <c r="BV3" s="163"/>
      <c r="BW3" s="163"/>
      <c r="BX3" s="163"/>
      <c r="BY3" s="163"/>
      <c r="BZ3" s="163"/>
      <c r="CA3" s="163"/>
      <c r="CB3" s="163"/>
      <c r="CC3" s="163"/>
      <c r="CD3" s="163"/>
      <c r="CE3" s="163"/>
    </row>
    <row r="4" spans="1:93" s="15" customFormat="1">
      <c r="D4" s="16"/>
      <c r="E4" s="17"/>
      <c r="F4" s="18"/>
      <c r="G4" s="16"/>
      <c r="H4" s="17"/>
      <c r="I4" s="18"/>
      <c r="J4" s="16"/>
      <c r="K4" s="17"/>
      <c r="L4" s="19"/>
      <c r="M4" s="16"/>
      <c r="N4" s="17"/>
      <c r="O4" s="19"/>
      <c r="P4" s="16"/>
      <c r="Q4" s="17"/>
      <c r="R4" s="19"/>
      <c r="S4" s="16"/>
      <c r="T4" s="17"/>
      <c r="U4" s="19"/>
      <c r="V4" s="16"/>
      <c r="W4" s="17"/>
      <c r="X4" s="19"/>
      <c r="Y4" s="16"/>
      <c r="Z4" s="17"/>
      <c r="AA4" s="19"/>
      <c r="AB4" s="16"/>
      <c r="AC4" s="17"/>
      <c r="AD4" s="19"/>
      <c r="AE4" s="16"/>
      <c r="AF4" s="17"/>
      <c r="AG4" s="19"/>
      <c r="AH4" s="16"/>
      <c r="AI4" s="17"/>
      <c r="AJ4" s="19"/>
      <c r="AK4" s="16"/>
      <c r="AL4" s="17"/>
      <c r="AN4" s="16"/>
      <c r="AO4" s="17"/>
      <c r="AQ4" s="16"/>
      <c r="AR4" s="17"/>
      <c r="AT4" s="16"/>
      <c r="AU4" s="17"/>
      <c r="AW4" s="16"/>
      <c r="AX4" s="17"/>
      <c r="AZ4" s="16"/>
      <c r="BA4" s="17"/>
      <c r="BC4" s="16"/>
      <c r="BD4" s="17"/>
      <c r="BF4" s="16"/>
      <c r="BG4" s="17"/>
      <c r="BI4" s="16"/>
      <c r="BJ4" s="17"/>
      <c r="BL4" s="16"/>
      <c r="BM4" s="17"/>
      <c r="BO4" s="16"/>
      <c r="BP4" s="17"/>
      <c r="BR4" s="16"/>
      <c r="BS4" s="17"/>
      <c r="BU4" s="16"/>
      <c r="BV4" s="17"/>
      <c r="BX4" s="16"/>
      <c r="BY4" s="17"/>
      <c r="CA4" s="16"/>
      <c r="CB4" s="17"/>
      <c r="CD4" s="16"/>
      <c r="CE4" s="17"/>
      <c r="CG4" s="16"/>
      <c r="CH4" s="17"/>
      <c r="CJ4" s="16"/>
      <c r="CK4" s="17"/>
    </row>
    <row r="5" spans="1:93" s="39" customFormat="1" ht="12" customHeight="1">
      <c r="A5" s="38"/>
      <c r="B5" s="38"/>
      <c r="C5" s="38"/>
      <c r="D5" s="38" t="s">
        <v>18</v>
      </c>
      <c r="E5" s="38"/>
      <c r="G5" s="38" t="s">
        <v>17</v>
      </c>
      <c r="H5" s="38"/>
      <c r="J5" s="38" t="s">
        <v>16</v>
      </c>
      <c r="K5" s="38"/>
      <c r="M5" s="38" t="s">
        <v>15</v>
      </c>
      <c r="N5" s="38"/>
      <c r="P5" s="38" t="s">
        <v>14</v>
      </c>
      <c r="Q5" s="38"/>
      <c r="S5" s="38" t="s">
        <v>13</v>
      </c>
      <c r="T5" s="38"/>
      <c r="V5" s="38" t="s">
        <v>12</v>
      </c>
      <c r="W5" s="38"/>
      <c r="Y5" s="38" t="s">
        <v>11</v>
      </c>
      <c r="Z5" s="38"/>
      <c r="AB5" s="38" t="s">
        <v>10</v>
      </c>
      <c r="AC5" s="38"/>
      <c r="AE5" s="38" t="s">
        <v>9</v>
      </c>
      <c r="AF5" s="38"/>
      <c r="AH5" s="38" t="s">
        <v>21</v>
      </c>
      <c r="AI5" s="38"/>
      <c r="AK5" s="38" t="s">
        <v>22</v>
      </c>
      <c r="AL5" s="38"/>
      <c r="AN5" s="172" t="s">
        <v>23</v>
      </c>
      <c r="AO5" s="172"/>
      <c r="AQ5" s="172" t="s">
        <v>24</v>
      </c>
      <c r="AR5" s="172"/>
      <c r="AT5" s="172" t="s">
        <v>25</v>
      </c>
      <c r="AU5" s="172"/>
      <c r="AW5" s="172" t="s">
        <v>47</v>
      </c>
      <c r="AX5" s="172"/>
      <c r="AZ5" s="172" t="s">
        <v>26</v>
      </c>
      <c r="BA5" s="172"/>
      <c r="BC5" s="172" t="s">
        <v>27</v>
      </c>
      <c r="BD5" s="172"/>
      <c r="BF5" s="172" t="s">
        <v>28</v>
      </c>
      <c r="BG5" s="172"/>
      <c r="BI5" s="172" t="s">
        <v>29</v>
      </c>
      <c r="BJ5" s="172"/>
      <c r="BL5" s="172" t="s">
        <v>30</v>
      </c>
      <c r="BM5" s="172"/>
      <c r="BO5" s="172" t="s">
        <v>31</v>
      </c>
      <c r="BP5" s="172"/>
      <c r="BR5" s="176" t="s">
        <v>43</v>
      </c>
      <c r="BS5" s="176"/>
      <c r="BT5" s="176"/>
      <c r="BU5" s="173" t="s">
        <v>46</v>
      </c>
      <c r="BV5" s="173"/>
      <c r="BW5" s="36"/>
      <c r="BX5" s="164" t="s">
        <v>63</v>
      </c>
      <c r="BY5" s="164"/>
      <c r="BZ5" s="53"/>
      <c r="CA5" s="164" t="s">
        <v>64</v>
      </c>
      <c r="CB5" s="164"/>
      <c r="CC5" s="53"/>
      <c r="CD5" s="164" t="s">
        <v>65</v>
      </c>
      <c r="CE5" s="164"/>
      <c r="CF5" s="54"/>
      <c r="CG5" s="164" t="s">
        <v>66</v>
      </c>
      <c r="CH5" s="164"/>
      <c r="CI5" s="54"/>
      <c r="CJ5" s="164" t="s">
        <v>67</v>
      </c>
      <c r="CK5" s="164"/>
    </row>
    <row r="6" spans="1:93" s="45" customFormat="1" ht="12" customHeight="1">
      <c r="A6" s="165" t="s">
        <v>1</v>
      </c>
      <c r="B6" s="165"/>
      <c r="C6" s="165"/>
      <c r="D6" s="40" t="s">
        <v>2</v>
      </c>
      <c r="E6" s="41" t="s">
        <v>3</v>
      </c>
      <c r="F6" s="42"/>
      <c r="G6" s="40" t="s">
        <v>2</v>
      </c>
      <c r="H6" s="41" t="s">
        <v>3</v>
      </c>
      <c r="I6" s="42"/>
      <c r="J6" s="40" t="s">
        <v>2</v>
      </c>
      <c r="K6" s="41" t="s">
        <v>3</v>
      </c>
      <c r="L6" s="43"/>
      <c r="M6" s="40" t="s">
        <v>2</v>
      </c>
      <c r="N6" s="41" t="s">
        <v>3</v>
      </c>
      <c r="O6" s="43"/>
      <c r="P6" s="40" t="s">
        <v>2</v>
      </c>
      <c r="Q6" s="41" t="s">
        <v>3</v>
      </c>
      <c r="R6" s="43"/>
      <c r="S6" s="40" t="s">
        <v>2</v>
      </c>
      <c r="T6" s="41" t="s">
        <v>3</v>
      </c>
      <c r="U6" s="43"/>
      <c r="V6" s="40" t="s">
        <v>2</v>
      </c>
      <c r="W6" s="41" t="s">
        <v>3</v>
      </c>
      <c r="X6" s="43"/>
      <c r="Y6" s="40" t="s">
        <v>2</v>
      </c>
      <c r="Z6" s="41" t="s">
        <v>3</v>
      </c>
      <c r="AA6" s="43"/>
      <c r="AB6" s="40" t="s">
        <v>2</v>
      </c>
      <c r="AC6" s="41" t="s">
        <v>3</v>
      </c>
      <c r="AD6" s="43"/>
      <c r="AE6" s="40" t="s">
        <v>2</v>
      </c>
      <c r="AF6" s="41" t="s">
        <v>3</v>
      </c>
      <c r="AG6" s="43"/>
      <c r="AH6" s="40" t="s">
        <v>2</v>
      </c>
      <c r="AI6" s="41" t="s">
        <v>3</v>
      </c>
      <c r="AJ6" s="43"/>
      <c r="AK6" s="40" t="s">
        <v>2</v>
      </c>
      <c r="AL6" s="41" t="s">
        <v>3</v>
      </c>
      <c r="AM6" s="44"/>
      <c r="AN6" s="40" t="s">
        <v>2</v>
      </c>
      <c r="AO6" s="41" t="s">
        <v>3</v>
      </c>
      <c r="AP6" s="44"/>
      <c r="AQ6" s="40" t="s">
        <v>2</v>
      </c>
      <c r="AR6" s="41" t="s">
        <v>3</v>
      </c>
      <c r="AS6" s="44"/>
      <c r="AT6" s="40" t="s">
        <v>2</v>
      </c>
      <c r="AU6" s="41" t="s">
        <v>3</v>
      </c>
      <c r="AV6" s="44"/>
      <c r="AW6" s="40" t="s">
        <v>2</v>
      </c>
      <c r="AX6" s="41" t="s">
        <v>3</v>
      </c>
      <c r="AY6" s="44"/>
      <c r="AZ6" s="40" t="s">
        <v>2</v>
      </c>
      <c r="BA6" s="41" t="s">
        <v>3</v>
      </c>
      <c r="BB6" s="44"/>
      <c r="BC6" s="40" t="s">
        <v>2</v>
      </c>
      <c r="BD6" s="41" t="s">
        <v>3</v>
      </c>
      <c r="BE6" s="44"/>
      <c r="BF6" s="40" t="s">
        <v>2</v>
      </c>
      <c r="BG6" s="41" t="s">
        <v>3</v>
      </c>
      <c r="BH6" s="44"/>
      <c r="BI6" s="40" t="s">
        <v>2</v>
      </c>
      <c r="BJ6" s="41" t="s">
        <v>3</v>
      </c>
      <c r="BK6" s="44"/>
      <c r="BL6" s="40" t="s">
        <v>2</v>
      </c>
      <c r="BM6" s="41" t="s">
        <v>3</v>
      </c>
      <c r="BN6" s="44"/>
      <c r="BO6" s="40" t="s">
        <v>2</v>
      </c>
      <c r="BP6" s="41" t="s">
        <v>3</v>
      </c>
      <c r="BQ6" s="44"/>
      <c r="BR6" s="40" t="s">
        <v>2</v>
      </c>
      <c r="BS6" s="41" t="s">
        <v>3</v>
      </c>
      <c r="BT6" s="44"/>
      <c r="BU6" s="40" t="s">
        <v>48</v>
      </c>
      <c r="BV6" s="41" t="s">
        <v>3</v>
      </c>
      <c r="BW6" s="44"/>
      <c r="BX6" s="55" t="s">
        <v>2</v>
      </c>
      <c r="BY6" s="56" t="s">
        <v>3</v>
      </c>
      <c r="BZ6" s="57"/>
      <c r="CA6" s="55" t="s">
        <v>2</v>
      </c>
      <c r="CB6" s="56" t="s">
        <v>3</v>
      </c>
      <c r="CC6" s="57"/>
      <c r="CD6" s="55" t="s">
        <v>51</v>
      </c>
      <c r="CE6" s="56" t="s">
        <v>3</v>
      </c>
      <c r="CF6" s="57"/>
      <c r="CG6" s="55" t="s">
        <v>51</v>
      </c>
      <c r="CH6" s="56" t="s">
        <v>3</v>
      </c>
      <c r="CI6" s="57"/>
      <c r="CJ6" s="55" t="s">
        <v>51</v>
      </c>
      <c r="CK6" s="56" t="s">
        <v>3</v>
      </c>
    </row>
    <row r="7" spans="1:93" s="70" customFormat="1" ht="15" customHeight="1">
      <c r="A7" s="166" t="s">
        <v>52</v>
      </c>
      <c r="B7" s="166"/>
      <c r="C7" s="166"/>
      <c r="D7" s="66"/>
      <c r="E7" s="67"/>
      <c r="F7" s="68"/>
      <c r="G7" s="66"/>
      <c r="H7" s="67"/>
      <c r="I7" s="68"/>
      <c r="J7" s="66"/>
      <c r="K7" s="67"/>
      <c r="L7" s="69"/>
      <c r="M7" s="66"/>
      <c r="N7" s="67"/>
      <c r="O7" s="69"/>
      <c r="P7" s="66"/>
      <c r="Q7" s="67"/>
      <c r="R7" s="69"/>
      <c r="S7" s="66"/>
      <c r="T7" s="67"/>
      <c r="U7" s="69"/>
      <c r="V7" s="66"/>
      <c r="W7" s="67"/>
      <c r="X7" s="69"/>
      <c r="Y7" s="66"/>
      <c r="Z7" s="67"/>
      <c r="AA7" s="69"/>
      <c r="AB7" s="66"/>
      <c r="AC7" s="67"/>
      <c r="AD7" s="69"/>
      <c r="AE7" s="66"/>
      <c r="AF7" s="67"/>
      <c r="AG7" s="69"/>
      <c r="AH7" s="66"/>
      <c r="AI7" s="67"/>
      <c r="AJ7" s="69"/>
      <c r="AK7" s="66"/>
      <c r="AL7" s="67"/>
      <c r="AN7" s="66"/>
      <c r="AO7" s="67"/>
      <c r="AQ7" s="66"/>
      <c r="AR7" s="67"/>
      <c r="AT7" s="66"/>
      <c r="AU7" s="67"/>
      <c r="AW7" s="66"/>
      <c r="AX7" s="67"/>
      <c r="AZ7" s="66"/>
      <c r="BA7" s="67"/>
      <c r="BC7" s="66"/>
      <c r="BD7" s="67"/>
      <c r="BF7" s="66"/>
      <c r="BG7" s="67"/>
      <c r="BI7" s="66"/>
      <c r="BJ7" s="67"/>
      <c r="BL7" s="66"/>
      <c r="BM7" s="67"/>
      <c r="BO7" s="66"/>
      <c r="BP7" s="67"/>
      <c r="BR7" s="66"/>
      <c r="BS7" s="67"/>
      <c r="BU7" s="66"/>
      <c r="BV7" s="67"/>
      <c r="BX7" s="66"/>
      <c r="BY7" s="69"/>
      <c r="CA7" s="66"/>
      <c r="CB7" s="69"/>
      <c r="CD7" s="66"/>
      <c r="CE7" s="69"/>
      <c r="CG7" s="66"/>
      <c r="CH7" s="69"/>
      <c r="CI7" s="67"/>
      <c r="CJ7" s="66"/>
      <c r="CK7" s="69"/>
    </row>
    <row r="8" spans="1:93" s="64" customFormat="1" ht="13.2" customHeight="1">
      <c r="A8" s="58"/>
      <c r="B8" s="169" t="s">
        <v>4</v>
      </c>
      <c r="C8" s="169"/>
      <c r="D8" s="59">
        <f>SUM(D9:D10)</f>
        <v>1195</v>
      </c>
      <c r="E8" s="60"/>
      <c r="F8" s="60"/>
      <c r="G8" s="59">
        <f>SUM(G9:G10)</f>
        <v>1180</v>
      </c>
      <c r="H8" s="60"/>
      <c r="I8" s="60"/>
      <c r="J8" s="59">
        <f>SUM(J9:J10)</f>
        <v>1177</v>
      </c>
      <c r="K8" s="60"/>
      <c r="L8" s="60"/>
      <c r="M8" s="59">
        <f>SUM(M9:M10)</f>
        <v>1191</v>
      </c>
      <c r="N8" s="60"/>
      <c r="O8" s="60"/>
      <c r="P8" s="59">
        <f>SUM(P9:P10)</f>
        <v>1198</v>
      </c>
      <c r="Q8" s="60"/>
      <c r="R8" s="60"/>
      <c r="S8" s="59">
        <f>SUM(S9:S10)</f>
        <v>1210</v>
      </c>
      <c r="T8" s="60"/>
      <c r="U8" s="60"/>
      <c r="V8" s="59">
        <f>SUM(V9:V10)</f>
        <v>1196</v>
      </c>
      <c r="W8" s="60"/>
      <c r="X8" s="60"/>
      <c r="Y8" s="59">
        <f>SUM(Y9:Y10)</f>
        <v>1162</v>
      </c>
      <c r="Z8" s="60"/>
      <c r="AA8" s="60"/>
      <c r="AB8" s="59">
        <f>SUM(AB9:AB10)</f>
        <v>1163</v>
      </c>
      <c r="AC8" s="60"/>
      <c r="AD8" s="60"/>
      <c r="AE8" s="59">
        <f>SUM(AE9:AE10)</f>
        <v>1114</v>
      </c>
      <c r="AF8" s="60"/>
      <c r="AG8" s="60"/>
      <c r="AH8" s="59">
        <f>SUM(AH9:AH10)</f>
        <v>1077</v>
      </c>
      <c r="AI8" s="60"/>
      <c r="AJ8" s="60"/>
      <c r="AK8" s="59">
        <f>SUM(AK9:AK10)</f>
        <v>1059</v>
      </c>
      <c r="AL8" s="60"/>
      <c r="AM8" s="58"/>
      <c r="AN8" s="59">
        <f>SUM(AN9:AN10)</f>
        <v>1020</v>
      </c>
      <c r="AO8" s="60"/>
      <c r="AP8" s="58"/>
      <c r="AQ8" s="59">
        <f>SUM(AQ9:AQ10)</f>
        <v>1007</v>
      </c>
      <c r="AR8" s="60"/>
      <c r="AS8" s="58"/>
      <c r="AT8" s="59">
        <f>SUM(AT9:AT10)</f>
        <v>978</v>
      </c>
      <c r="AU8" s="60"/>
      <c r="AV8" s="58"/>
      <c r="AW8" s="59">
        <f>SUM(AW9:AW10)</f>
        <v>998</v>
      </c>
      <c r="AX8" s="60"/>
      <c r="AY8" s="58"/>
      <c r="AZ8" s="59">
        <f>SUM(AZ9:AZ10)</f>
        <v>985</v>
      </c>
      <c r="BA8" s="60"/>
      <c r="BB8" s="58"/>
      <c r="BC8" s="59">
        <f>SUM(BC9:BC10)</f>
        <v>984</v>
      </c>
      <c r="BD8" s="60"/>
      <c r="BE8" s="58"/>
      <c r="BF8" s="59">
        <f>SUM(BF9:BF10)</f>
        <v>987</v>
      </c>
      <c r="BG8" s="60"/>
      <c r="BH8" s="58"/>
      <c r="BI8" s="59">
        <f>SUM(BI9:BI10)</f>
        <v>1018</v>
      </c>
      <c r="BJ8" s="60"/>
      <c r="BK8" s="58"/>
      <c r="BL8" s="59">
        <f>SUM(BL9:BL10)</f>
        <v>1008</v>
      </c>
      <c r="BM8" s="60"/>
      <c r="BN8" s="58"/>
      <c r="BO8" s="59">
        <f>SUM(BO9:BO10)</f>
        <v>1007</v>
      </c>
      <c r="BP8" s="60"/>
      <c r="BQ8" s="58"/>
      <c r="BR8" s="59">
        <f>SUM(BR9:BR10)</f>
        <v>1028</v>
      </c>
      <c r="BS8" s="60"/>
      <c r="BT8" s="58"/>
      <c r="BU8" s="59">
        <f>SUM(BU9:BU10)</f>
        <v>1013</v>
      </c>
      <c r="BV8" s="60"/>
      <c r="BW8" s="58"/>
      <c r="BX8" s="61">
        <f>SUM(BX9:BX10)</f>
        <v>1003</v>
      </c>
      <c r="BY8" s="62"/>
      <c r="BZ8" s="63"/>
      <c r="CA8" s="61">
        <f>SUM(CA9:CA10)</f>
        <v>1020</v>
      </c>
      <c r="CB8" s="62"/>
      <c r="CC8" s="63"/>
      <c r="CD8" s="61">
        <f>SUM(CD9:CD10)</f>
        <v>997</v>
      </c>
      <c r="CE8" s="62"/>
      <c r="CF8" s="63"/>
      <c r="CG8" s="61">
        <f>SUM(CG9:CG10)</f>
        <v>979</v>
      </c>
      <c r="CH8" s="62"/>
      <c r="CI8" s="60"/>
      <c r="CJ8" s="59">
        <f>SUM(CJ9:CJ10)</f>
        <v>986</v>
      </c>
      <c r="CK8" s="62"/>
      <c r="CM8" s="65"/>
    </row>
    <row r="9" spans="1:93" s="76" customFormat="1" ht="12" customHeight="1">
      <c r="A9" s="71"/>
      <c r="B9" s="71"/>
      <c r="C9" s="72" t="s">
        <v>37</v>
      </c>
      <c r="D9" s="73">
        <v>192</v>
      </c>
      <c r="E9" s="74">
        <f>(D9/D8)</f>
        <v>0.1606694560669456</v>
      </c>
      <c r="F9" s="74"/>
      <c r="G9" s="73">
        <v>191</v>
      </c>
      <c r="H9" s="74">
        <f>(G9/G8)</f>
        <v>0.16186440677966102</v>
      </c>
      <c r="I9" s="74"/>
      <c r="J9" s="73">
        <v>193</v>
      </c>
      <c r="K9" s="74">
        <f>(J9/J8)</f>
        <v>0.16397621070518267</v>
      </c>
      <c r="L9" s="74"/>
      <c r="M9" s="73">
        <v>203</v>
      </c>
      <c r="N9" s="74">
        <f>(M9/M8)</f>
        <v>0.17044500419815281</v>
      </c>
      <c r="O9" s="74"/>
      <c r="P9" s="73">
        <v>212</v>
      </c>
      <c r="Q9" s="74">
        <f>(P9/P8)</f>
        <v>0.17696160267111852</v>
      </c>
      <c r="R9" s="74"/>
      <c r="S9" s="73">
        <v>217</v>
      </c>
      <c r="T9" s="74">
        <f>(S9/S8)</f>
        <v>0.17933884297520661</v>
      </c>
      <c r="U9" s="74"/>
      <c r="V9" s="73">
        <v>221</v>
      </c>
      <c r="W9" s="74">
        <f>(V9/V8)</f>
        <v>0.18478260869565216</v>
      </c>
      <c r="X9" s="74"/>
      <c r="Y9" s="73">
        <v>214</v>
      </c>
      <c r="Z9" s="74">
        <f>(Y9/Y8)</f>
        <v>0.18416523235800344</v>
      </c>
      <c r="AA9" s="74"/>
      <c r="AB9" s="73">
        <v>225</v>
      </c>
      <c r="AC9" s="74">
        <f>(AB9/AB8)</f>
        <v>0.1934651762682717</v>
      </c>
      <c r="AD9" s="74"/>
      <c r="AE9" s="73">
        <v>221</v>
      </c>
      <c r="AF9" s="74">
        <f>(AE9/AE8)</f>
        <v>0.19838420107719928</v>
      </c>
      <c r="AG9" s="74"/>
      <c r="AH9" s="73">
        <v>222</v>
      </c>
      <c r="AI9" s="74">
        <f>(AH9/AH8)</f>
        <v>0.20612813370473537</v>
      </c>
      <c r="AJ9" s="74"/>
      <c r="AK9" s="73">
        <v>229</v>
      </c>
      <c r="AL9" s="74">
        <f>(AK9/AK8)</f>
        <v>0.21624173748819642</v>
      </c>
      <c r="AM9" s="72"/>
      <c r="AN9" s="73">
        <v>233</v>
      </c>
      <c r="AO9" s="74">
        <f>(AN9/AN8)</f>
        <v>0.2284313725490196</v>
      </c>
      <c r="AP9" s="72"/>
      <c r="AQ9" s="73">
        <v>237</v>
      </c>
      <c r="AR9" s="74">
        <f>(AQ9/AQ8)</f>
        <v>0.23535253227408143</v>
      </c>
      <c r="AS9" s="72"/>
      <c r="AT9" s="73">
        <v>237</v>
      </c>
      <c r="AU9" s="74">
        <f>(AT9/AT8)</f>
        <v>0.24233128834355827</v>
      </c>
      <c r="AV9" s="72"/>
      <c r="AW9" s="73">
        <v>247</v>
      </c>
      <c r="AX9" s="74">
        <f>(AW9/AW8)</f>
        <v>0.24749498997995992</v>
      </c>
      <c r="AY9" s="72"/>
      <c r="AZ9" s="73">
        <v>253</v>
      </c>
      <c r="BA9" s="74">
        <f>(AZ9/AZ8)</f>
        <v>0.25685279187817261</v>
      </c>
      <c r="BB9" s="72"/>
      <c r="BC9" s="73">
        <v>251</v>
      </c>
      <c r="BD9" s="74">
        <f>(BC9/BC8)</f>
        <v>0.25508130081300812</v>
      </c>
      <c r="BE9" s="72"/>
      <c r="BF9" s="73">
        <v>248</v>
      </c>
      <c r="BG9" s="74">
        <f>(BF9/BF8)</f>
        <v>0.25126646403242148</v>
      </c>
      <c r="BH9" s="72"/>
      <c r="BI9" s="73">
        <v>261</v>
      </c>
      <c r="BJ9" s="74">
        <f>(BI9/BI8)</f>
        <v>0.25638506876227896</v>
      </c>
      <c r="BK9" s="72"/>
      <c r="BL9" s="73">
        <v>260</v>
      </c>
      <c r="BM9" s="74">
        <f>(BL9/BL8)</f>
        <v>0.25793650793650796</v>
      </c>
      <c r="BN9" s="72"/>
      <c r="BO9" s="73">
        <v>265</v>
      </c>
      <c r="BP9" s="74">
        <f>(BO9/BO8)</f>
        <v>0.26315789473684209</v>
      </c>
      <c r="BQ9" s="72"/>
      <c r="BR9" s="73">
        <v>282</v>
      </c>
      <c r="BS9" s="74">
        <f>(BR9/BR8)</f>
        <v>0.27431906614785995</v>
      </c>
      <c r="BT9" s="72"/>
      <c r="BU9" s="73">
        <v>283</v>
      </c>
      <c r="BV9" s="74">
        <f>(BU9/BU8)</f>
        <v>0.27936821322803551</v>
      </c>
      <c r="BW9" s="72"/>
      <c r="BX9" s="73">
        <v>277</v>
      </c>
      <c r="BY9" s="75">
        <f>(BX9/BX8)</f>
        <v>0.2761714855433699</v>
      </c>
      <c r="BZ9" s="72"/>
      <c r="CA9" s="73">
        <v>287</v>
      </c>
      <c r="CB9" s="75">
        <f>(CA9/CA8)</f>
        <v>0.28137254901960784</v>
      </c>
      <c r="CC9" s="72"/>
      <c r="CD9" s="73">
        <v>284</v>
      </c>
      <c r="CE9" s="75">
        <f>(CD9/CD8)</f>
        <v>0.2848545636910732</v>
      </c>
      <c r="CF9" s="72"/>
      <c r="CG9" s="73">
        <v>281</v>
      </c>
      <c r="CH9" s="75">
        <f>CG9/CG8</f>
        <v>0.28702757916241062</v>
      </c>
      <c r="CI9" s="74"/>
      <c r="CJ9" s="73">
        <v>295</v>
      </c>
      <c r="CK9" s="75">
        <f>CJ9/CJ8</f>
        <v>0.29918864097363085</v>
      </c>
    </row>
    <row r="10" spans="1:93" s="82" customFormat="1" ht="12" customHeight="1">
      <c r="A10" s="77"/>
      <c r="B10" s="77"/>
      <c r="C10" s="78" t="s">
        <v>38</v>
      </c>
      <c r="D10" s="79">
        <v>1003</v>
      </c>
      <c r="E10" s="80"/>
      <c r="F10" s="80"/>
      <c r="G10" s="79">
        <v>989</v>
      </c>
      <c r="H10" s="80"/>
      <c r="I10" s="80"/>
      <c r="J10" s="79">
        <v>984</v>
      </c>
      <c r="K10" s="80"/>
      <c r="L10" s="80"/>
      <c r="M10" s="79">
        <v>988</v>
      </c>
      <c r="N10" s="80"/>
      <c r="O10" s="80"/>
      <c r="P10" s="79">
        <v>986</v>
      </c>
      <c r="Q10" s="80"/>
      <c r="R10" s="80"/>
      <c r="S10" s="79">
        <v>993</v>
      </c>
      <c r="T10" s="80"/>
      <c r="U10" s="80"/>
      <c r="V10" s="79">
        <v>975</v>
      </c>
      <c r="W10" s="80"/>
      <c r="X10" s="80"/>
      <c r="Y10" s="79">
        <v>948</v>
      </c>
      <c r="Z10" s="80"/>
      <c r="AA10" s="80"/>
      <c r="AB10" s="79">
        <v>938</v>
      </c>
      <c r="AC10" s="80"/>
      <c r="AD10" s="80"/>
      <c r="AE10" s="79">
        <v>893</v>
      </c>
      <c r="AF10" s="80"/>
      <c r="AG10" s="80"/>
      <c r="AH10" s="79">
        <v>855</v>
      </c>
      <c r="AI10" s="80"/>
      <c r="AJ10" s="80"/>
      <c r="AK10" s="79">
        <v>830</v>
      </c>
      <c r="AL10" s="80"/>
      <c r="AM10" s="78"/>
      <c r="AN10" s="79">
        <v>787</v>
      </c>
      <c r="AO10" s="80"/>
      <c r="AP10" s="78"/>
      <c r="AQ10" s="79">
        <v>770</v>
      </c>
      <c r="AR10" s="80"/>
      <c r="AS10" s="78"/>
      <c r="AT10" s="79">
        <v>741</v>
      </c>
      <c r="AU10" s="80"/>
      <c r="AV10" s="78"/>
      <c r="AW10" s="79">
        <v>751</v>
      </c>
      <c r="AX10" s="80"/>
      <c r="AY10" s="78"/>
      <c r="AZ10" s="79">
        <v>732</v>
      </c>
      <c r="BA10" s="80"/>
      <c r="BB10" s="78"/>
      <c r="BC10" s="79">
        <v>733</v>
      </c>
      <c r="BD10" s="80"/>
      <c r="BE10" s="78"/>
      <c r="BF10" s="79">
        <v>739</v>
      </c>
      <c r="BG10" s="80"/>
      <c r="BH10" s="78"/>
      <c r="BI10" s="79">
        <v>757</v>
      </c>
      <c r="BJ10" s="80"/>
      <c r="BK10" s="78"/>
      <c r="BL10" s="79">
        <v>748</v>
      </c>
      <c r="BM10" s="80"/>
      <c r="BN10" s="78"/>
      <c r="BO10" s="79">
        <v>742</v>
      </c>
      <c r="BP10" s="80"/>
      <c r="BQ10" s="78"/>
      <c r="BR10" s="79">
        <v>746</v>
      </c>
      <c r="BS10" s="80"/>
      <c r="BT10" s="78"/>
      <c r="BU10" s="79">
        <v>730</v>
      </c>
      <c r="BV10" s="80"/>
      <c r="BW10" s="78"/>
      <c r="BX10" s="79">
        <v>726</v>
      </c>
      <c r="BY10" s="81"/>
      <c r="BZ10" s="78"/>
      <c r="CA10" s="79">
        <v>733</v>
      </c>
      <c r="CB10" s="81"/>
      <c r="CC10" s="78"/>
      <c r="CD10" s="79">
        <v>713</v>
      </c>
      <c r="CE10" s="81"/>
      <c r="CF10" s="78"/>
      <c r="CG10" s="79">
        <v>698</v>
      </c>
      <c r="CH10" s="81"/>
      <c r="CI10" s="80"/>
      <c r="CJ10" s="79">
        <v>691</v>
      </c>
      <c r="CK10" s="81"/>
    </row>
    <row r="11" spans="1:93" s="83" customFormat="1" ht="13.2" customHeight="1">
      <c r="B11" s="168" t="s">
        <v>19</v>
      </c>
      <c r="C11" s="168"/>
      <c r="D11" s="84">
        <f>SUM(D12:D13)</f>
        <v>274</v>
      </c>
      <c r="E11" s="85"/>
      <c r="F11" s="85"/>
      <c r="G11" s="84">
        <f>SUM(G12:G13)</f>
        <v>268</v>
      </c>
      <c r="H11" s="85"/>
      <c r="I11" s="85"/>
      <c r="J11" s="84">
        <f>SUM(J12:J13)</f>
        <v>271</v>
      </c>
      <c r="K11" s="85"/>
      <c r="L11" s="85"/>
      <c r="M11" s="84">
        <f>SUM(M12:M13)</f>
        <v>266</v>
      </c>
      <c r="N11" s="85"/>
      <c r="O11" s="85"/>
      <c r="P11" s="84">
        <f>SUM(P12:P13)</f>
        <v>257</v>
      </c>
      <c r="Q11" s="85"/>
      <c r="R11" s="85"/>
      <c r="S11" s="84">
        <f>SUM(S12:S13)</f>
        <v>245</v>
      </c>
      <c r="T11" s="85"/>
      <c r="U11" s="85"/>
      <c r="V11" s="84">
        <f>SUM(V12:V13)</f>
        <v>257</v>
      </c>
      <c r="W11" s="85"/>
      <c r="X11" s="85"/>
      <c r="Y11" s="84">
        <f>SUM(Y12:Y13)</f>
        <v>265</v>
      </c>
      <c r="Z11" s="85"/>
      <c r="AA11" s="85"/>
      <c r="AB11" s="84">
        <f>SUM(AB12:AB13)</f>
        <v>276</v>
      </c>
      <c r="AC11" s="85"/>
      <c r="AD11" s="85"/>
      <c r="AE11" s="84">
        <f>SUM(AE12:AE13)</f>
        <v>309</v>
      </c>
      <c r="AF11" s="85"/>
      <c r="AG11" s="85"/>
      <c r="AH11" s="84">
        <f>SUM(AH12:AH13)</f>
        <v>348</v>
      </c>
      <c r="AI11" s="85"/>
      <c r="AJ11" s="85"/>
      <c r="AK11" s="84">
        <f>SUM(AK12:AK13)</f>
        <v>337</v>
      </c>
      <c r="AL11" s="85"/>
      <c r="AN11" s="84">
        <f>SUM(AN12:AN13)</f>
        <v>335</v>
      </c>
      <c r="AO11" s="85"/>
      <c r="AQ11" s="84">
        <f>SUM(AQ12:AQ13)</f>
        <v>362</v>
      </c>
      <c r="AR11" s="85"/>
      <c r="AT11" s="84">
        <f>SUM(AT12:AT13)</f>
        <v>361</v>
      </c>
      <c r="AU11" s="85"/>
      <c r="AW11" s="84">
        <f>SUM(AW12:AW13)</f>
        <v>360</v>
      </c>
      <c r="AX11" s="85"/>
      <c r="AZ11" s="84">
        <f>SUM(AZ12:AZ13)</f>
        <v>328</v>
      </c>
      <c r="BA11" s="85"/>
      <c r="BC11" s="84">
        <f>SUM(BC12:BC13)</f>
        <v>308</v>
      </c>
      <c r="BD11" s="85"/>
      <c r="BF11" s="84">
        <f>SUM(BF12:BF13)</f>
        <v>327</v>
      </c>
      <c r="BG11" s="85"/>
      <c r="BI11" s="84">
        <f>SUM(BI12:BI13)</f>
        <v>328</v>
      </c>
      <c r="BJ11" s="85"/>
      <c r="BL11" s="84">
        <f>SUM(BL12:BL13)</f>
        <v>300</v>
      </c>
      <c r="BM11" s="85"/>
      <c r="BO11" s="84">
        <f>SUM(BO12:BO13)</f>
        <v>286</v>
      </c>
      <c r="BP11" s="85"/>
      <c r="BR11" s="84">
        <f>SUM(BR12:BR13)</f>
        <v>303</v>
      </c>
      <c r="BS11" s="85"/>
      <c r="BU11" s="84">
        <f>SUM(BU12:BU13)</f>
        <v>293</v>
      </c>
      <c r="BV11" s="85"/>
      <c r="BX11" s="86">
        <f>SUM(BX12:BX13)</f>
        <v>315</v>
      </c>
      <c r="BY11" s="87"/>
      <c r="BZ11" s="88"/>
      <c r="CA11" s="86">
        <f>SUM(CA12:CA13)</f>
        <v>369</v>
      </c>
      <c r="CB11" s="87"/>
      <c r="CC11" s="88"/>
      <c r="CD11" s="86">
        <f>SUM(CD12:CD13)</f>
        <v>376</v>
      </c>
      <c r="CE11" s="87"/>
      <c r="CF11" s="88"/>
      <c r="CG11" s="66">
        <f>SUM(CG12:CG13)</f>
        <v>383</v>
      </c>
      <c r="CH11" s="87"/>
      <c r="CI11" s="89"/>
      <c r="CJ11" s="66">
        <f>SUM(CJ12:CJ13)</f>
        <v>369</v>
      </c>
      <c r="CK11" s="87"/>
      <c r="CM11" s="90"/>
    </row>
    <row r="12" spans="1:93" s="91" customFormat="1" ht="12" customHeight="1">
      <c r="C12" s="91" t="s">
        <v>37</v>
      </c>
      <c r="D12" s="92">
        <v>100</v>
      </c>
      <c r="E12" s="93">
        <f>(D12/D11)</f>
        <v>0.36496350364963503</v>
      </c>
      <c r="F12" s="93"/>
      <c r="G12" s="92">
        <v>101</v>
      </c>
      <c r="H12" s="93">
        <f>(G12/G11)</f>
        <v>0.37686567164179102</v>
      </c>
      <c r="I12" s="93"/>
      <c r="J12" s="92">
        <v>101</v>
      </c>
      <c r="K12" s="93">
        <f>(J12/J11)</f>
        <v>0.37269372693726938</v>
      </c>
      <c r="L12" s="93"/>
      <c r="M12" s="92">
        <v>103</v>
      </c>
      <c r="N12" s="93">
        <f>(M12/M11)</f>
        <v>0.38721804511278196</v>
      </c>
      <c r="O12" s="93"/>
      <c r="P12" s="92">
        <v>105</v>
      </c>
      <c r="Q12" s="93">
        <f>(P12/P11)</f>
        <v>0.40856031128404668</v>
      </c>
      <c r="R12" s="93"/>
      <c r="S12" s="92">
        <v>101</v>
      </c>
      <c r="T12" s="93">
        <f>(S12/S11)</f>
        <v>0.41224489795918368</v>
      </c>
      <c r="U12" s="93"/>
      <c r="V12" s="92">
        <v>110</v>
      </c>
      <c r="W12" s="93">
        <f>(V12/V11)</f>
        <v>0.42801556420233461</v>
      </c>
      <c r="X12" s="93"/>
      <c r="Y12" s="92">
        <v>111</v>
      </c>
      <c r="Z12" s="93">
        <f>(Y12/Y11)</f>
        <v>0.4188679245283019</v>
      </c>
      <c r="AA12" s="93"/>
      <c r="AB12" s="92">
        <v>113</v>
      </c>
      <c r="AC12" s="93">
        <f>(AB12/AB11)</f>
        <v>0.40942028985507245</v>
      </c>
      <c r="AD12" s="93"/>
      <c r="AE12" s="92">
        <v>122</v>
      </c>
      <c r="AF12" s="93">
        <f>(AE12/AE11)</f>
        <v>0.39482200647249188</v>
      </c>
      <c r="AG12" s="93"/>
      <c r="AH12" s="92">
        <v>139</v>
      </c>
      <c r="AI12" s="93">
        <f>(AH12/AH11)</f>
        <v>0.39942528735632182</v>
      </c>
      <c r="AJ12" s="93"/>
      <c r="AK12" s="92">
        <v>132</v>
      </c>
      <c r="AL12" s="93">
        <f>(AK12/AK11)</f>
        <v>0.39169139465875369</v>
      </c>
      <c r="AN12" s="92">
        <f>117+1</f>
        <v>118</v>
      </c>
      <c r="AO12" s="93">
        <f>(AN12/AN11)</f>
        <v>0.35223880597014923</v>
      </c>
      <c r="AQ12" s="92">
        <v>127</v>
      </c>
      <c r="AR12" s="93">
        <f>(AQ12/AQ11)</f>
        <v>0.35082872928176795</v>
      </c>
      <c r="AT12" s="92">
        <v>120</v>
      </c>
      <c r="AU12" s="93">
        <f>(AT12/AT11)</f>
        <v>0.33240997229916897</v>
      </c>
      <c r="AW12" s="92">
        <v>135</v>
      </c>
      <c r="AX12" s="93">
        <f>(AW12/AW11)</f>
        <v>0.375</v>
      </c>
      <c r="AZ12" s="92">
        <v>128</v>
      </c>
      <c r="BA12" s="93">
        <f>(AZ12/AZ11)</f>
        <v>0.3902439024390244</v>
      </c>
      <c r="BC12" s="92">
        <v>121</v>
      </c>
      <c r="BD12" s="93">
        <f>(BC12/BC11)</f>
        <v>0.39285714285714285</v>
      </c>
      <c r="BF12" s="92">
        <v>120</v>
      </c>
      <c r="BG12" s="93">
        <f>(BF12/BF11)</f>
        <v>0.3669724770642202</v>
      </c>
      <c r="BI12" s="92">
        <v>128</v>
      </c>
      <c r="BJ12" s="93">
        <f>(BI12/BI11)</f>
        <v>0.3902439024390244</v>
      </c>
      <c r="BL12" s="92">
        <v>123</v>
      </c>
      <c r="BM12" s="93">
        <f>(BL12/BL11)</f>
        <v>0.41</v>
      </c>
      <c r="BO12" s="92">
        <v>116</v>
      </c>
      <c r="BP12" s="93">
        <f>(BO12/BO11)</f>
        <v>0.40559440559440557</v>
      </c>
      <c r="BR12" s="92">
        <v>133</v>
      </c>
      <c r="BS12" s="93">
        <f>(BR12/BR11)</f>
        <v>0.43894389438943893</v>
      </c>
      <c r="BU12" s="92">
        <v>124</v>
      </c>
      <c r="BV12" s="93">
        <f>(BU12/BU11)</f>
        <v>0.42320819112627989</v>
      </c>
      <c r="BX12" s="92">
        <v>143</v>
      </c>
      <c r="BY12" s="94">
        <f>(BX12/BX11)</f>
        <v>0.45396825396825397</v>
      </c>
      <c r="CA12" s="92">
        <v>167</v>
      </c>
      <c r="CB12" s="94">
        <f>(CA12/CA11)</f>
        <v>0.45257452574525747</v>
      </c>
      <c r="CD12" s="92">
        <v>166</v>
      </c>
      <c r="CE12" s="94">
        <f>(CD12/CD11)</f>
        <v>0.44148936170212766</v>
      </c>
      <c r="CG12" s="92">
        <v>166</v>
      </c>
      <c r="CH12" s="94">
        <f>CG12/CG11</f>
        <v>0.43342036553524804</v>
      </c>
      <c r="CI12" s="93"/>
      <c r="CJ12" s="92">
        <v>145</v>
      </c>
      <c r="CK12" s="94">
        <f>CJ12/CJ11</f>
        <v>0.39295392953929537</v>
      </c>
    </row>
    <row r="13" spans="1:93" s="95" customFormat="1" ht="12" customHeight="1">
      <c r="C13" s="95" t="s">
        <v>38</v>
      </c>
      <c r="D13" s="96">
        <v>174</v>
      </c>
      <c r="E13" s="97"/>
      <c r="F13" s="97"/>
      <c r="G13" s="96">
        <v>167</v>
      </c>
      <c r="H13" s="97"/>
      <c r="I13" s="97"/>
      <c r="J13" s="96">
        <v>170</v>
      </c>
      <c r="K13" s="97"/>
      <c r="L13" s="97"/>
      <c r="M13" s="96">
        <v>163</v>
      </c>
      <c r="N13" s="97"/>
      <c r="O13" s="97"/>
      <c r="P13" s="96">
        <v>152</v>
      </c>
      <c r="Q13" s="97"/>
      <c r="R13" s="97"/>
      <c r="S13" s="96">
        <v>144</v>
      </c>
      <c r="T13" s="97"/>
      <c r="U13" s="97"/>
      <c r="V13" s="96">
        <v>147</v>
      </c>
      <c r="W13" s="97"/>
      <c r="X13" s="97"/>
      <c r="Y13" s="96">
        <v>154</v>
      </c>
      <c r="Z13" s="97"/>
      <c r="AA13" s="97"/>
      <c r="AB13" s="96">
        <v>163</v>
      </c>
      <c r="AC13" s="97"/>
      <c r="AD13" s="97"/>
      <c r="AE13" s="96">
        <v>187</v>
      </c>
      <c r="AF13" s="97"/>
      <c r="AG13" s="97"/>
      <c r="AH13" s="96">
        <v>209</v>
      </c>
      <c r="AI13" s="97"/>
      <c r="AJ13" s="97"/>
      <c r="AK13" s="96">
        <v>205</v>
      </c>
      <c r="AL13" s="97"/>
      <c r="AN13" s="96">
        <v>217</v>
      </c>
      <c r="AO13" s="97"/>
      <c r="AQ13" s="96">
        <v>235</v>
      </c>
      <c r="AR13" s="97"/>
      <c r="AT13" s="96">
        <v>241</v>
      </c>
      <c r="AU13" s="97"/>
      <c r="AW13" s="96">
        <v>225</v>
      </c>
      <c r="AX13" s="97"/>
      <c r="AZ13" s="96">
        <v>200</v>
      </c>
      <c r="BA13" s="97"/>
      <c r="BC13" s="96">
        <v>187</v>
      </c>
      <c r="BD13" s="97"/>
      <c r="BF13" s="96">
        <v>207</v>
      </c>
      <c r="BG13" s="97"/>
      <c r="BI13" s="96">
        <v>200</v>
      </c>
      <c r="BJ13" s="97"/>
      <c r="BL13" s="96">
        <v>177</v>
      </c>
      <c r="BM13" s="97"/>
      <c r="BO13" s="96">
        <v>170</v>
      </c>
      <c r="BP13" s="97"/>
      <c r="BR13" s="96">
        <v>170</v>
      </c>
      <c r="BS13" s="97"/>
      <c r="BU13" s="96">
        <v>169</v>
      </c>
      <c r="BV13" s="97"/>
      <c r="BX13" s="96">
        <v>172</v>
      </c>
      <c r="BY13" s="98"/>
      <c r="CA13" s="96">
        <v>202</v>
      </c>
      <c r="CB13" s="98"/>
      <c r="CD13" s="96">
        <v>210</v>
      </c>
      <c r="CE13" s="98"/>
      <c r="CG13" s="96">
        <v>217</v>
      </c>
      <c r="CH13" s="98"/>
      <c r="CI13" s="97"/>
      <c r="CJ13" s="96">
        <v>224</v>
      </c>
      <c r="CK13" s="98"/>
      <c r="CO13" s="99"/>
    </row>
    <row r="14" spans="1:93" s="46" customFormat="1" ht="13.2" customHeight="1">
      <c r="A14" s="58"/>
      <c r="B14" s="58"/>
      <c r="C14" s="169" t="s">
        <v>55</v>
      </c>
      <c r="D14" s="169">
        <f>D15+D16</f>
        <v>1469</v>
      </c>
      <c r="E14" s="59"/>
      <c r="F14" s="60"/>
      <c r="G14" s="60">
        <f>G15+G16</f>
        <v>1448</v>
      </c>
      <c r="H14" s="59"/>
      <c r="I14" s="60"/>
      <c r="J14" s="60">
        <f>J15+J16</f>
        <v>1448</v>
      </c>
      <c r="K14" s="59"/>
      <c r="L14" s="60"/>
      <c r="M14" s="60">
        <f>M15+M16</f>
        <v>1457</v>
      </c>
      <c r="N14" s="59"/>
      <c r="O14" s="60"/>
      <c r="P14" s="60">
        <f>P15+P16</f>
        <v>1455</v>
      </c>
      <c r="Q14" s="59"/>
      <c r="R14" s="60"/>
      <c r="S14" s="60">
        <f>S15+S16</f>
        <v>1455</v>
      </c>
      <c r="T14" s="59"/>
      <c r="U14" s="60"/>
      <c r="V14" s="60">
        <f>V15+V16</f>
        <v>1453</v>
      </c>
      <c r="W14" s="59"/>
      <c r="X14" s="60"/>
      <c r="Y14" s="60">
        <f>Y15+Y16</f>
        <v>1427</v>
      </c>
      <c r="Z14" s="59"/>
      <c r="AA14" s="60"/>
      <c r="AB14" s="60">
        <f>AB15+AB16</f>
        <v>1439</v>
      </c>
      <c r="AC14" s="59"/>
      <c r="AD14" s="60"/>
      <c r="AE14" s="60">
        <f>AE15+AE16</f>
        <v>1423</v>
      </c>
      <c r="AF14" s="59"/>
      <c r="AG14" s="60"/>
      <c r="AH14" s="60">
        <f>AH15+AH16</f>
        <v>1425</v>
      </c>
      <c r="AI14" s="59"/>
      <c r="AJ14" s="60"/>
      <c r="AK14" s="60">
        <f>AK15+AK16</f>
        <v>1396</v>
      </c>
      <c r="AL14" s="59"/>
      <c r="AM14" s="60"/>
      <c r="AN14" s="58">
        <f>AN15+AN16</f>
        <v>1355</v>
      </c>
      <c r="AO14" s="59"/>
      <c r="AP14" s="60"/>
      <c r="AQ14" s="58">
        <f>AQ15+AQ16</f>
        <v>1369</v>
      </c>
      <c r="AR14" s="59"/>
      <c r="AS14" s="60"/>
      <c r="AT14" s="58">
        <f>AT15+AT16</f>
        <v>1339</v>
      </c>
      <c r="AU14" s="59"/>
      <c r="AV14" s="60"/>
      <c r="AW14" s="58">
        <f>AW15+AW16</f>
        <v>1358</v>
      </c>
      <c r="AX14" s="59"/>
      <c r="AY14" s="60"/>
      <c r="AZ14" s="58">
        <f>AZ15+AZ16</f>
        <v>1313</v>
      </c>
      <c r="BA14" s="59"/>
      <c r="BB14" s="60"/>
      <c r="BC14" s="58">
        <f>BC15+BC16</f>
        <v>1292</v>
      </c>
      <c r="BD14" s="59"/>
      <c r="BE14" s="60"/>
      <c r="BF14" s="58">
        <f>BF15+BF16</f>
        <v>1314</v>
      </c>
      <c r="BG14" s="59"/>
      <c r="BH14" s="60"/>
      <c r="BI14" s="58">
        <f>BI15+BI16</f>
        <v>1346</v>
      </c>
      <c r="BJ14" s="59"/>
      <c r="BK14" s="60"/>
      <c r="BL14" s="58">
        <f>BL15+BL16</f>
        <v>1308</v>
      </c>
      <c r="BM14" s="59"/>
      <c r="BN14" s="60"/>
      <c r="BO14" s="58">
        <f>BO15+BO16</f>
        <v>1293</v>
      </c>
      <c r="BP14" s="59"/>
      <c r="BQ14" s="60"/>
      <c r="BR14" s="58">
        <f>BR15+BR16</f>
        <v>1331</v>
      </c>
      <c r="BS14" s="59"/>
      <c r="BT14" s="60"/>
      <c r="BU14" s="58">
        <f>BU15+BU16</f>
        <v>1306</v>
      </c>
      <c r="BV14" s="59"/>
      <c r="BW14" s="60"/>
      <c r="BX14" s="61">
        <f>BX15+BX16</f>
        <v>1318</v>
      </c>
      <c r="BY14" s="62"/>
      <c r="BZ14" s="63"/>
      <c r="CA14" s="61">
        <f>CA15+CA16</f>
        <v>1389</v>
      </c>
      <c r="CB14" s="62"/>
      <c r="CC14" s="63"/>
      <c r="CD14" s="61">
        <f>CD15+CD16</f>
        <v>1373</v>
      </c>
      <c r="CE14" s="62"/>
      <c r="CF14" s="63"/>
      <c r="CG14" s="61">
        <f>SUM(CG15:CG16)</f>
        <v>1362</v>
      </c>
      <c r="CH14" s="62"/>
      <c r="CI14" s="60"/>
      <c r="CJ14" s="59">
        <f>CJ11+CJ8</f>
        <v>1355</v>
      </c>
      <c r="CK14" s="62"/>
    </row>
    <row r="15" spans="1:93" s="47" customFormat="1" ht="12" customHeight="1">
      <c r="A15" s="71"/>
      <c r="B15" s="71"/>
      <c r="C15" s="72" t="s">
        <v>53</v>
      </c>
      <c r="D15" s="73">
        <f>D9+D12</f>
        <v>292</v>
      </c>
      <c r="E15" s="74">
        <f>(D15/D14)</f>
        <v>0.19877467665078286</v>
      </c>
      <c r="F15" s="74"/>
      <c r="G15" s="73">
        <f>G9+G12</f>
        <v>292</v>
      </c>
      <c r="H15" s="74">
        <f>(G15/G14)</f>
        <v>0.20165745856353592</v>
      </c>
      <c r="I15" s="74"/>
      <c r="J15" s="73">
        <f>J9+J12</f>
        <v>294</v>
      </c>
      <c r="K15" s="74">
        <f>(J15/J14)</f>
        <v>0.20303867403314918</v>
      </c>
      <c r="L15" s="74"/>
      <c r="M15" s="73">
        <f>M9+M12</f>
        <v>306</v>
      </c>
      <c r="N15" s="74">
        <f>(M15/M14)</f>
        <v>0.21002059025394645</v>
      </c>
      <c r="O15" s="74"/>
      <c r="P15" s="73">
        <f>P9+P12</f>
        <v>317</v>
      </c>
      <c r="Q15" s="74">
        <f>(P15/P14)</f>
        <v>0.21786941580756014</v>
      </c>
      <c r="R15" s="74"/>
      <c r="S15" s="73">
        <f>S9+S12</f>
        <v>318</v>
      </c>
      <c r="T15" s="74">
        <f>(S15/S14)</f>
        <v>0.21855670103092784</v>
      </c>
      <c r="U15" s="74"/>
      <c r="V15" s="73">
        <f>V9+V12</f>
        <v>331</v>
      </c>
      <c r="W15" s="74">
        <f>(V15/V14)</f>
        <v>0.2278045423262216</v>
      </c>
      <c r="X15" s="74"/>
      <c r="Y15" s="73">
        <f>Y9+Y12</f>
        <v>325</v>
      </c>
      <c r="Z15" s="74">
        <f>(Y15/Y14)</f>
        <v>0.22775052557813594</v>
      </c>
      <c r="AA15" s="74"/>
      <c r="AB15" s="73">
        <f>AB9+AB12</f>
        <v>338</v>
      </c>
      <c r="AC15" s="74">
        <f>(AB15/AB14)</f>
        <v>0.23488533703961084</v>
      </c>
      <c r="AD15" s="74"/>
      <c r="AE15" s="73">
        <f>AE9+AE12</f>
        <v>343</v>
      </c>
      <c r="AF15" s="74">
        <f>(AE15/AE14)</f>
        <v>0.24104005621925509</v>
      </c>
      <c r="AG15" s="74"/>
      <c r="AH15" s="73">
        <f>AH9+AH12</f>
        <v>361</v>
      </c>
      <c r="AI15" s="74">
        <f>(AH15/AH14)</f>
        <v>0.25333333333333335</v>
      </c>
      <c r="AJ15" s="74"/>
      <c r="AK15" s="73">
        <f>AK9+AK12</f>
        <v>361</v>
      </c>
      <c r="AL15" s="74">
        <f>(AK15/AK14)</f>
        <v>0.25859598853868193</v>
      </c>
      <c r="AM15" s="72"/>
      <c r="AN15" s="73">
        <f>AN9+AN12</f>
        <v>351</v>
      </c>
      <c r="AO15" s="74">
        <f>(AN15/AN14)</f>
        <v>0.25904059040590405</v>
      </c>
      <c r="AP15" s="72"/>
      <c r="AQ15" s="73">
        <f>AQ9+AQ12</f>
        <v>364</v>
      </c>
      <c r="AR15" s="74">
        <f>(AQ15/AQ14)</f>
        <v>0.26588750913075238</v>
      </c>
      <c r="AS15" s="72"/>
      <c r="AT15" s="73">
        <f>AT9+AT12</f>
        <v>357</v>
      </c>
      <c r="AU15" s="74">
        <f>(AT15/AT14)</f>
        <v>0.26661687826736369</v>
      </c>
      <c r="AV15" s="72"/>
      <c r="AW15" s="73">
        <f>AW9+AW12</f>
        <v>382</v>
      </c>
      <c r="AX15" s="74">
        <f>(AW15/AW14)</f>
        <v>0.2812960235640648</v>
      </c>
      <c r="AY15" s="72"/>
      <c r="AZ15" s="73">
        <f>AZ9+AZ12</f>
        <v>381</v>
      </c>
      <c r="BA15" s="74">
        <f>(AZ15/AZ14)</f>
        <v>0.29017517136329019</v>
      </c>
      <c r="BB15" s="72"/>
      <c r="BC15" s="73">
        <f>BC9+BC12</f>
        <v>372</v>
      </c>
      <c r="BD15" s="74">
        <f>(BC15/BC14)</f>
        <v>0.28792569659442724</v>
      </c>
      <c r="BE15" s="72"/>
      <c r="BF15" s="73">
        <f>BF9+BF12</f>
        <v>368</v>
      </c>
      <c r="BG15" s="74">
        <f>(BF15/BF14)</f>
        <v>0.28006088280060881</v>
      </c>
      <c r="BH15" s="72"/>
      <c r="BI15" s="73">
        <f>BI9+BI12</f>
        <v>389</v>
      </c>
      <c r="BJ15" s="74">
        <f>(BI15/BI14)</f>
        <v>0.28900445765230309</v>
      </c>
      <c r="BK15" s="72"/>
      <c r="BL15" s="73">
        <f>BL9+BL12</f>
        <v>383</v>
      </c>
      <c r="BM15" s="74">
        <f>(BL15/BL14)</f>
        <v>0.29281345565749234</v>
      </c>
      <c r="BN15" s="72"/>
      <c r="BO15" s="73">
        <f>BO9+BO12</f>
        <v>381</v>
      </c>
      <c r="BP15" s="74">
        <f>(BO15/BO14)</f>
        <v>0.29466357308584684</v>
      </c>
      <c r="BQ15" s="72"/>
      <c r="BR15" s="73">
        <f>BR9+BR12</f>
        <v>415</v>
      </c>
      <c r="BS15" s="74">
        <f>(BR15/BR14)</f>
        <v>0.31179564237415475</v>
      </c>
      <c r="BT15" s="72"/>
      <c r="BU15" s="73">
        <f>BU9+BU12</f>
        <v>407</v>
      </c>
      <c r="BV15" s="74">
        <f>(BU15/BU14)</f>
        <v>0.31163859111791731</v>
      </c>
      <c r="BW15" s="72"/>
      <c r="BX15" s="73">
        <f>BX9+BX12</f>
        <v>420</v>
      </c>
      <c r="BY15" s="75">
        <f>(BX15/BX14)</f>
        <v>0.31866464339908951</v>
      </c>
      <c r="BZ15" s="72"/>
      <c r="CA15" s="73">
        <f>CA9+CA12</f>
        <v>454</v>
      </c>
      <c r="CB15" s="75">
        <f>(CA15/CA14)</f>
        <v>0.32685385169186465</v>
      </c>
      <c r="CC15" s="72"/>
      <c r="CD15" s="73">
        <f>CD9+CD12</f>
        <v>450</v>
      </c>
      <c r="CE15" s="75">
        <f>(CD15/CD14)</f>
        <v>0.32774945375091041</v>
      </c>
      <c r="CF15" s="72"/>
      <c r="CG15" s="73">
        <f>CG12+CG9</f>
        <v>447</v>
      </c>
      <c r="CH15" s="75">
        <f>CG15/CG14</f>
        <v>0.32819383259911894</v>
      </c>
      <c r="CI15" s="74"/>
      <c r="CJ15" s="73">
        <f>CJ12+CJ9</f>
        <v>440</v>
      </c>
      <c r="CK15" s="75">
        <f>CJ15/CJ14</f>
        <v>0.32472324723247231</v>
      </c>
    </row>
    <row r="16" spans="1:93" s="47" customFormat="1" ht="12" customHeight="1">
      <c r="A16" s="77"/>
      <c r="B16" s="77"/>
      <c r="C16" s="78" t="s">
        <v>54</v>
      </c>
      <c r="D16" s="79">
        <f>D10+D13</f>
        <v>1177</v>
      </c>
      <c r="E16" s="80"/>
      <c r="F16" s="80"/>
      <c r="G16" s="79">
        <f>G10+G13</f>
        <v>1156</v>
      </c>
      <c r="H16" s="80"/>
      <c r="I16" s="80"/>
      <c r="J16" s="79">
        <f>J10+J13</f>
        <v>1154</v>
      </c>
      <c r="K16" s="80"/>
      <c r="L16" s="80"/>
      <c r="M16" s="79">
        <f>M10+M13</f>
        <v>1151</v>
      </c>
      <c r="N16" s="80"/>
      <c r="O16" s="80"/>
      <c r="P16" s="79">
        <f>P10+P13</f>
        <v>1138</v>
      </c>
      <c r="Q16" s="80"/>
      <c r="R16" s="80"/>
      <c r="S16" s="79">
        <f>S10+S13</f>
        <v>1137</v>
      </c>
      <c r="T16" s="80"/>
      <c r="U16" s="80"/>
      <c r="V16" s="79">
        <f>V10+V13</f>
        <v>1122</v>
      </c>
      <c r="W16" s="80"/>
      <c r="X16" s="80"/>
      <c r="Y16" s="79">
        <f>Y10+Y13</f>
        <v>1102</v>
      </c>
      <c r="Z16" s="80"/>
      <c r="AA16" s="80"/>
      <c r="AB16" s="79">
        <f>AB10+AB13</f>
        <v>1101</v>
      </c>
      <c r="AC16" s="80"/>
      <c r="AD16" s="80"/>
      <c r="AE16" s="79">
        <f>AE10+AE13</f>
        <v>1080</v>
      </c>
      <c r="AF16" s="80"/>
      <c r="AG16" s="80"/>
      <c r="AH16" s="79">
        <f>AH10+AH13</f>
        <v>1064</v>
      </c>
      <c r="AI16" s="80"/>
      <c r="AJ16" s="80"/>
      <c r="AK16" s="79">
        <f>AK10+AK13</f>
        <v>1035</v>
      </c>
      <c r="AL16" s="80"/>
      <c r="AM16" s="78"/>
      <c r="AN16" s="79">
        <f>AN10+AN13</f>
        <v>1004</v>
      </c>
      <c r="AO16" s="80"/>
      <c r="AP16" s="78"/>
      <c r="AQ16" s="79">
        <f>AQ10+AQ13</f>
        <v>1005</v>
      </c>
      <c r="AR16" s="80"/>
      <c r="AS16" s="78"/>
      <c r="AT16" s="79">
        <f>AT10+AT13</f>
        <v>982</v>
      </c>
      <c r="AU16" s="80"/>
      <c r="AV16" s="78"/>
      <c r="AW16" s="79">
        <f>AW10+AW13</f>
        <v>976</v>
      </c>
      <c r="AX16" s="80"/>
      <c r="AY16" s="78"/>
      <c r="AZ16" s="79">
        <f>AZ10+AZ13</f>
        <v>932</v>
      </c>
      <c r="BA16" s="80"/>
      <c r="BB16" s="78"/>
      <c r="BC16" s="79">
        <f>BC10+BC13</f>
        <v>920</v>
      </c>
      <c r="BD16" s="80"/>
      <c r="BE16" s="78"/>
      <c r="BF16" s="79">
        <f>BF10+BF13</f>
        <v>946</v>
      </c>
      <c r="BG16" s="80"/>
      <c r="BH16" s="78"/>
      <c r="BI16" s="79">
        <f>BI10+BI13</f>
        <v>957</v>
      </c>
      <c r="BJ16" s="80"/>
      <c r="BK16" s="78"/>
      <c r="BL16" s="79">
        <f>BL10+BL13</f>
        <v>925</v>
      </c>
      <c r="BM16" s="80"/>
      <c r="BN16" s="78"/>
      <c r="BO16" s="79">
        <f>BO10+BO13</f>
        <v>912</v>
      </c>
      <c r="BP16" s="80"/>
      <c r="BQ16" s="78"/>
      <c r="BR16" s="79">
        <f>BR10+BR13</f>
        <v>916</v>
      </c>
      <c r="BS16" s="80"/>
      <c r="BT16" s="78"/>
      <c r="BU16" s="79">
        <f>BU10+BU13</f>
        <v>899</v>
      </c>
      <c r="BV16" s="80"/>
      <c r="BW16" s="78"/>
      <c r="BX16" s="79">
        <f>BX10+BX13</f>
        <v>898</v>
      </c>
      <c r="BY16" s="81"/>
      <c r="BZ16" s="78"/>
      <c r="CA16" s="79">
        <f>CA10+CA13</f>
        <v>935</v>
      </c>
      <c r="CB16" s="81"/>
      <c r="CC16" s="78"/>
      <c r="CD16" s="79">
        <f>CD10+CD13</f>
        <v>923</v>
      </c>
      <c r="CE16" s="81"/>
      <c r="CF16" s="78"/>
      <c r="CG16" s="79">
        <f>CG13+CG10</f>
        <v>915</v>
      </c>
      <c r="CH16" s="81"/>
      <c r="CI16" s="80"/>
      <c r="CJ16" s="79">
        <f>CJ13+CJ10</f>
        <v>915</v>
      </c>
      <c r="CK16" s="81"/>
    </row>
    <row r="17" spans="1:93" s="83" customFormat="1" ht="13.2" customHeight="1">
      <c r="B17" s="168" t="s">
        <v>45</v>
      </c>
      <c r="C17" s="168"/>
      <c r="D17" s="84">
        <f>SUM(D18:D19)</f>
        <v>434</v>
      </c>
      <c r="E17" s="85"/>
      <c r="F17" s="85"/>
      <c r="G17" s="84">
        <f>SUM(G18:G19)</f>
        <v>337</v>
      </c>
      <c r="H17" s="85"/>
      <c r="I17" s="85"/>
      <c r="J17" s="84">
        <f>SUM(J18:J19)</f>
        <v>311</v>
      </c>
      <c r="K17" s="85"/>
      <c r="L17" s="85"/>
      <c r="M17" s="84">
        <f>SUM(M18:M19)</f>
        <v>305</v>
      </c>
      <c r="N17" s="85"/>
      <c r="O17" s="85"/>
      <c r="P17" s="84">
        <f>SUM(P18:P19)</f>
        <v>304</v>
      </c>
      <c r="Q17" s="85"/>
      <c r="R17" s="85"/>
      <c r="S17" s="84">
        <f>SUM(S18:S19)</f>
        <v>326</v>
      </c>
      <c r="T17" s="85"/>
      <c r="U17" s="85"/>
      <c r="V17" s="84">
        <f>SUM(V18:V19)</f>
        <v>333</v>
      </c>
      <c r="W17" s="85"/>
      <c r="X17" s="85"/>
      <c r="Y17" s="84">
        <f>SUM(Y18:Y19)</f>
        <v>322</v>
      </c>
      <c r="Z17" s="85"/>
      <c r="AA17" s="85"/>
      <c r="AB17" s="84">
        <f>SUM(AB18:AB19)</f>
        <v>358</v>
      </c>
      <c r="AC17" s="85"/>
      <c r="AD17" s="85"/>
      <c r="AE17" s="84">
        <f>SUM(AE18:AE19)</f>
        <v>358</v>
      </c>
      <c r="AF17" s="85"/>
      <c r="AG17" s="85"/>
      <c r="AH17" s="84">
        <f>SUM(AH18:AH19)</f>
        <v>354</v>
      </c>
      <c r="AI17" s="85"/>
      <c r="AJ17" s="85"/>
      <c r="AK17" s="84">
        <f>SUM(AK18:AK19)</f>
        <v>361</v>
      </c>
      <c r="AL17" s="85"/>
      <c r="AN17" s="84">
        <f>SUM(AN18:AN19)</f>
        <v>365</v>
      </c>
      <c r="AO17" s="85"/>
      <c r="AQ17" s="84">
        <f>SUM(AQ18:AQ19)</f>
        <v>382</v>
      </c>
      <c r="AR17" s="85"/>
      <c r="AT17" s="84">
        <f>SUM(AT18:AT19)</f>
        <v>368</v>
      </c>
      <c r="AU17" s="85"/>
      <c r="AW17" s="84">
        <f>SUM(AW18:AW19)</f>
        <v>376</v>
      </c>
      <c r="AX17" s="85"/>
      <c r="AZ17" s="84">
        <f>SUM(AZ18:AZ19)</f>
        <v>396</v>
      </c>
      <c r="BA17" s="85"/>
      <c r="BC17" s="84">
        <f>SUM(BC18:BC19)</f>
        <v>384</v>
      </c>
      <c r="BD17" s="85"/>
      <c r="BF17" s="84">
        <f>SUM(BF18:BF19)</f>
        <v>409</v>
      </c>
      <c r="BG17" s="85"/>
      <c r="BI17" s="84">
        <f>SUM(BI18:BI19)</f>
        <v>400</v>
      </c>
      <c r="BJ17" s="85"/>
      <c r="BL17" s="84">
        <f>SUM(BL18:BL19)</f>
        <v>432</v>
      </c>
      <c r="BM17" s="85"/>
      <c r="BO17" s="84">
        <f>SUM(BO18:BO19)</f>
        <v>473</v>
      </c>
      <c r="BP17" s="85"/>
      <c r="BR17" s="84">
        <f>SUM(BR18:BR19)</f>
        <v>514</v>
      </c>
      <c r="BS17" s="85"/>
      <c r="BU17" s="84">
        <f>SUM(BU18:BU19)</f>
        <v>563</v>
      </c>
      <c r="BV17" s="85"/>
      <c r="BX17" s="86">
        <f>SUM(BX18:BX19)</f>
        <v>574</v>
      </c>
      <c r="BY17" s="87"/>
      <c r="BZ17" s="88"/>
      <c r="CA17" s="86">
        <f>SUM(CA18:CA19)</f>
        <v>584</v>
      </c>
      <c r="CB17" s="87"/>
      <c r="CC17" s="88"/>
      <c r="CD17" s="86">
        <f>SUM(CD18:CD19)</f>
        <v>596</v>
      </c>
      <c r="CE17" s="87"/>
      <c r="CF17" s="88"/>
      <c r="CG17" s="66">
        <f>SUM(CG18:CG19)</f>
        <v>604</v>
      </c>
      <c r="CH17" s="87"/>
      <c r="CI17" s="89"/>
      <c r="CJ17" s="66">
        <f>SUM(CJ18:CJ19)</f>
        <v>578</v>
      </c>
      <c r="CK17" s="87"/>
      <c r="CM17" s="90"/>
    </row>
    <row r="18" spans="1:93" s="91" customFormat="1" ht="12" customHeight="1">
      <c r="A18" s="101"/>
      <c r="B18" s="101"/>
      <c r="C18" s="101" t="s">
        <v>37</v>
      </c>
      <c r="D18" s="102">
        <v>198</v>
      </c>
      <c r="E18" s="93">
        <f>(D18/D17)</f>
        <v>0.45622119815668205</v>
      </c>
      <c r="F18" s="93"/>
      <c r="G18" s="102">
        <v>148</v>
      </c>
      <c r="H18" s="93">
        <f>(G18/G17)</f>
        <v>0.43916913946587538</v>
      </c>
      <c r="I18" s="93"/>
      <c r="J18" s="102">
        <v>130</v>
      </c>
      <c r="K18" s="93">
        <f>(J18/J17)</f>
        <v>0.41800643086816719</v>
      </c>
      <c r="L18" s="93"/>
      <c r="M18" s="102">
        <v>155</v>
      </c>
      <c r="N18" s="93">
        <f>(M18/M17)</f>
        <v>0.50819672131147542</v>
      </c>
      <c r="O18" s="93"/>
      <c r="P18" s="102">
        <f>54+98+1</f>
        <v>153</v>
      </c>
      <c r="Q18" s="93">
        <f>(P18/P17)</f>
        <v>0.50328947368421051</v>
      </c>
      <c r="R18" s="93"/>
      <c r="S18" s="102">
        <f>52+117+4</f>
        <v>173</v>
      </c>
      <c r="T18" s="93">
        <f>(S18/S17)</f>
        <v>0.53067484662576692</v>
      </c>
      <c r="U18" s="93"/>
      <c r="V18" s="102">
        <f>52+125+5</f>
        <v>182</v>
      </c>
      <c r="W18" s="93">
        <f>(V18/V17)</f>
        <v>0.54654654654654655</v>
      </c>
      <c r="X18" s="93"/>
      <c r="Y18" s="102">
        <f>48+109+2</f>
        <v>159</v>
      </c>
      <c r="Z18" s="93">
        <f>(Y18/Y17)</f>
        <v>0.49378881987577639</v>
      </c>
      <c r="AA18" s="93"/>
      <c r="AB18" s="102">
        <f>47+132</f>
        <v>179</v>
      </c>
      <c r="AC18" s="93">
        <f>(AB18/AB17)</f>
        <v>0.5</v>
      </c>
      <c r="AD18" s="93"/>
      <c r="AE18" s="102">
        <f>50+126</f>
        <v>176</v>
      </c>
      <c r="AF18" s="93">
        <f>(AE18/AE17)</f>
        <v>0.49162011173184356</v>
      </c>
      <c r="AG18" s="93"/>
      <c r="AH18" s="102">
        <v>172</v>
      </c>
      <c r="AI18" s="93">
        <f>(AH18/AH17)</f>
        <v>0.48587570621468928</v>
      </c>
      <c r="AJ18" s="93"/>
      <c r="AK18" s="102">
        <f>52+124</f>
        <v>176</v>
      </c>
      <c r="AL18" s="93">
        <f>(AK18/AK17)</f>
        <v>0.48753462603878117</v>
      </c>
      <c r="AM18" s="101"/>
      <c r="AN18" s="102">
        <f>49+2+123+3</f>
        <v>177</v>
      </c>
      <c r="AO18" s="93">
        <f>(AN18/AN17)</f>
        <v>0.48493150684931507</v>
      </c>
      <c r="AP18" s="101"/>
      <c r="AQ18" s="102">
        <f>42+146+2+9+2</f>
        <v>201</v>
      </c>
      <c r="AR18" s="93">
        <f>(AQ18/AQ17)</f>
        <v>0.52617801047120416</v>
      </c>
      <c r="AS18" s="101"/>
      <c r="AT18" s="102">
        <f>39+4+134+13+7+1</f>
        <v>198</v>
      </c>
      <c r="AU18" s="93">
        <f>(AT18/AT17)</f>
        <v>0.53804347826086951</v>
      </c>
      <c r="AV18" s="101"/>
      <c r="AW18" s="102">
        <v>203</v>
      </c>
      <c r="AX18" s="93">
        <f>(AW18/AW17)</f>
        <v>0.53989361702127658</v>
      </c>
      <c r="AY18" s="101"/>
      <c r="AZ18" s="102">
        <f>588-AZ15</f>
        <v>207</v>
      </c>
      <c r="BA18" s="93">
        <f>(AZ18/AZ17)</f>
        <v>0.52272727272727271</v>
      </c>
      <c r="BB18" s="101"/>
      <c r="BC18" s="102">
        <v>202</v>
      </c>
      <c r="BD18" s="93">
        <f>(BC18/BC17)</f>
        <v>0.52604166666666663</v>
      </c>
      <c r="BE18" s="101"/>
      <c r="BF18" s="102">
        <v>218</v>
      </c>
      <c r="BG18" s="93">
        <f>(BF18/BF17)</f>
        <v>0.5330073349633252</v>
      </c>
      <c r="BH18" s="101"/>
      <c r="BI18" s="102">
        <v>224</v>
      </c>
      <c r="BJ18" s="93">
        <f>(BI18/BI17)</f>
        <v>0.56000000000000005</v>
      </c>
      <c r="BK18" s="101"/>
      <c r="BL18" s="102">
        <v>240</v>
      </c>
      <c r="BM18" s="93">
        <f>(BL18/BL17)</f>
        <v>0.55555555555555558</v>
      </c>
      <c r="BN18" s="101"/>
      <c r="BO18" s="102">
        <v>273</v>
      </c>
      <c r="BP18" s="93">
        <f>(BO18/BO17)</f>
        <v>0.57716701902748413</v>
      </c>
      <c r="BQ18" s="101"/>
      <c r="BR18" s="102">
        <v>286</v>
      </c>
      <c r="BS18" s="93">
        <f>(BR18/BR17)</f>
        <v>0.55642023346303504</v>
      </c>
      <c r="BT18" s="101"/>
      <c r="BU18" s="102">
        <v>310</v>
      </c>
      <c r="BV18" s="93">
        <f>(BU18/BU17)</f>
        <v>0.55062166962699821</v>
      </c>
      <c r="BW18" s="101"/>
      <c r="BX18" s="102">
        <v>324</v>
      </c>
      <c r="BY18" s="94">
        <f>(BX18/BX17)</f>
        <v>0.56445993031358888</v>
      </c>
      <c r="BZ18" s="101"/>
      <c r="CA18" s="102">
        <v>330</v>
      </c>
      <c r="CB18" s="94">
        <f>(CA18/CA17)</f>
        <v>0.56506849315068497</v>
      </c>
      <c r="CC18" s="101"/>
      <c r="CD18" s="102">
        <v>326</v>
      </c>
      <c r="CE18" s="94">
        <f>(CD18/CD17)</f>
        <v>0.54697986577181212</v>
      </c>
      <c r="CF18" s="101"/>
      <c r="CG18" s="102">
        <v>326</v>
      </c>
      <c r="CH18" s="94">
        <f>CG18/CG17</f>
        <v>0.53973509933774833</v>
      </c>
      <c r="CI18" s="93"/>
      <c r="CJ18" s="102">
        <v>326</v>
      </c>
      <c r="CK18" s="94">
        <f>CJ18/CJ17</f>
        <v>0.56401384083044981</v>
      </c>
    </row>
    <row r="19" spans="1:93" s="95" customFormat="1" ht="12" customHeight="1" thickBot="1">
      <c r="A19" s="103"/>
      <c r="B19" s="103"/>
      <c r="C19" s="103" t="s">
        <v>38</v>
      </c>
      <c r="D19" s="104">
        <v>236</v>
      </c>
      <c r="E19" s="105"/>
      <c r="F19" s="105"/>
      <c r="G19" s="104">
        <v>189</v>
      </c>
      <c r="H19" s="105"/>
      <c r="I19" s="105"/>
      <c r="J19" s="104">
        <v>181</v>
      </c>
      <c r="K19" s="105"/>
      <c r="L19" s="105"/>
      <c r="M19" s="104">
        <v>150</v>
      </c>
      <c r="N19" s="105"/>
      <c r="O19" s="105"/>
      <c r="P19" s="104">
        <f>71+68+12</f>
        <v>151</v>
      </c>
      <c r="Q19" s="105"/>
      <c r="R19" s="105"/>
      <c r="S19" s="104">
        <f>58+85+10</f>
        <v>153</v>
      </c>
      <c r="T19" s="105"/>
      <c r="U19" s="105"/>
      <c r="V19" s="104">
        <f>52+92+7</f>
        <v>151</v>
      </c>
      <c r="W19" s="105"/>
      <c r="X19" s="105"/>
      <c r="Y19" s="104">
        <f>58+97+6+1+1</f>
        <v>163</v>
      </c>
      <c r="Z19" s="105"/>
      <c r="AA19" s="105"/>
      <c r="AB19" s="104">
        <f>58+110+11</f>
        <v>179</v>
      </c>
      <c r="AC19" s="105"/>
      <c r="AD19" s="105"/>
      <c r="AE19" s="104">
        <f>58+111+13</f>
        <v>182</v>
      </c>
      <c r="AF19" s="105"/>
      <c r="AG19" s="105"/>
      <c r="AH19" s="104">
        <v>182</v>
      </c>
      <c r="AI19" s="105"/>
      <c r="AJ19" s="105"/>
      <c r="AK19" s="104">
        <f>61+118+6</f>
        <v>185</v>
      </c>
      <c r="AL19" s="105"/>
      <c r="AM19" s="103"/>
      <c r="AN19" s="104">
        <f>43+7+135+3</f>
        <v>188</v>
      </c>
      <c r="AO19" s="105"/>
      <c r="AP19" s="103"/>
      <c r="AQ19" s="104">
        <f>44+1+6+126+1+3</f>
        <v>181</v>
      </c>
      <c r="AR19" s="105"/>
      <c r="AS19" s="103"/>
      <c r="AT19" s="104">
        <f>36+5+119+6+3+1</f>
        <v>170</v>
      </c>
      <c r="AU19" s="105"/>
      <c r="AV19" s="103"/>
      <c r="AW19" s="104">
        <v>173</v>
      </c>
      <c r="AX19" s="105"/>
      <c r="AY19" s="103"/>
      <c r="AZ19" s="104">
        <f>1121-AZ16</f>
        <v>189</v>
      </c>
      <c r="BA19" s="105"/>
      <c r="BB19" s="103"/>
      <c r="BC19" s="104">
        <v>182</v>
      </c>
      <c r="BD19" s="105"/>
      <c r="BE19" s="103"/>
      <c r="BF19" s="104">
        <v>191</v>
      </c>
      <c r="BG19" s="105"/>
      <c r="BH19" s="103"/>
      <c r="BI19" s="104">
        <v>176</v>
      </c>
      <c r="BJ19" s="105"/>
      <c r="BK19" s="103"/>
      <c r="BL19" s="104">
        <v>192</v>
      </c>
      <c r="BM19" s="105"/>
      <c r="BN19" s="103"/>
      <c r="BO19" s="104">
        <v>200</v>
      </c>
      <c r="BP19" s="105"/>
      <c r="BQ19" s="103"/>
      <c r="BR19" s="104">
        <v>228</v>
      </c>
      <c r="BS19" s="105"/>
      <c r="BT19" s="103"/>
      <c r="BU19" s="104">
        <v>253</v>
      </c>
      <c r="BV19" s="105"/>
      <c r="BW19" s="103"/>
      <c r="BX19" s="104">
        <v>250</v>
      </c>
      <c r="BY19" s="106"/>
      <c r="BZ19" s="103"/>
      <c r="CA19" s="104">
        <v>254</v>
      </c>
      <c r="CB19" s="106"/>
      <c r="CC19" s="103"/>
      <c r="CD19" s="104">
        <v>270</v>
      </c>
      <c r="CE19" s="106"/>
      <c r="CF19" s="103"/>
      <c r="CG19" s="104">
        <v>278</v>
      </c>
      <c r="CH19" s="106"/>
      <c r="CI19" s="105"/>
      <c r="CJ19" s="104">
        <v>252</v>
      </c>
      <c r="CK19" s="106"/>
      <c r="CO19" s="99"/>
    </row>
    <row r="20" spans="1:93" s="64" customFormat="1" ht="13.2" customHeight="1">
      <c r="A20" s="58"/>
      <c r="B20" s="169" t="s">
        <v>60</v>
      </c>
      <c r="C20" s="169"/>
      <c r="D20" s="59">
        <f>SUM(D21:D22)</f>
        <v>1903</v>
      </c>
      <c r="E20" s="60"/>
      <c r="F20" s="60"/>
      <c r="G20" s="59">
        <f>SUM(G21:G22)</f>
        <v>1785</v>
      </c>
      <c r="H20" s="60"/>
      <c r="I20" s="60"/>
      <c r="J20" s="59">
        <f>SUM(J21:J22)</f>
        <v>1759</v>
      </c>
      <c r="K20" s="60"/>
      <c r="L20" s="60"/>
      <c r="M20" s="59">
        <f>SUM(M21:M22)</f>
        <v>1762</v>
      </c>
      <c r="N20" s="60"/>
      <c r="O20" s="60"/>
      <c r="P20" s="59">
        <f>SUM(P21:P22)</f>
        <v>1759</v>
      </c>
      <c r="Q20" s="60"/>
      <c r="R20" s="60"/>
      <c r="S20" s="59">
        <f>SUM(S21:S22)</f>
        <v>1781</v>
      </c>
      <c r="T20" s="60"/>
      <c r="U20" s="60"/>
      <c r="V20" s="59">
        <f>SUM(V21:V22)</f>
        <v>1786</v>
      </c>
      <c r="W20" s="60"/>
      <c r="X20" s="60"/>
      <c r="Y20" s="59">
        <f>SUM(Y21:Y22)</f>
        <v>1749</v>
      </c>
      <c r="Z20" s="60"/>
      <c r="AA20" s="60"/>
      <c r="AB20" s="59">
        <f>SUM(AB21:AB22)</f>
        <v>1797</v>
      </c>
      <c r="AC20" s="60"/>
      <c r="AD20" s="60"/>
      <c r="AE20" s="59">
        <f>SUM(AE21:AE22)</f>
        <v>1781</v>
      </c>
      <c r="AF20" s="60"/>
      <c r="AG20" s="60"/>
      <c r="AH20" s="59">
        <f>SUM(AH21:AH22)</f>
        <v>1779</v>
      </c>
      <c r="AI20" s="60"/>
      <c r="AJ20" s="60"/>
      <c r="AK20" s="59">
        <f>SUM(AK21:AK22)</f>
        <v>1757</v>
      </c>
      <c r="AL20" s="60"/>
      <c r="AM20" s="58"/>
      <c r="AN20" s="59">
        <f>SUM(AN21:AN22)</f>
        <v>1720</v>
      </c>
      <c r="AO20" s="60"/>
      <c r="AP20" s="58"/>
      <c r="AQ20" s="59">
        <f>SUM(AQ21:AQ22)</f>
        <v>1751</v>
      </c>
      <c r="AR20" s="60"/>
      <c r="AS20" s="58"/>
      <c r="AT20" s="59">
        <f>SUM(AT21:AT22)</f>
        <v>1707</v>
      </c>
      <c r="AU20" s="60"/>
      <c r="AV20" s="58"/>
      <c r="AW20" s="59">
        <f>SUM(AW21:AW22)</f>
        <v>1734</v>
      </c>
      <c r="AX20" s="60"/>
      <c r="AY20" s="58"/>
      <c r="AZ20" s="59">
        <f>SUM(AZ21:AZ22)</f>
        <v>1709</v>
      </c>
      <c r="BA20" s="60"/>
      <c r="BB20" s="58"/>
      <c r="BC20" s="59">
        <f>SUM(BC21:BC22)</f>
        <v>1676</v>
      </c>
      <c r="BD20" s="60"/>
      <c r="BE20" s="58"/>
      <c r="BF20" s="59">
        <f>SUM(BF21:BF22)</f>
        <v>1723</v>
      </c>
      <c r="BG20" s="60"/>
      <c r="BH20" s="58"/>
      <c r="BI20" s="59">
        <f>SUM(BI21:BI22)</f>
        <v>1746</v>
      </c>
      <c r="BJ20" s="60"/>
      <c r="BK20" s="58"/>
      <c r="BL20" s="59">
        <f>SUM(BL21:BL22)</f>
        <v>1740</v>
      </c>
      <c r="BM20" s="60"/>
      <c r="BN20" s="58"/>
      <c r="BO20" s="59">
        <f>SUM(BO21:BO22)</f>
        <v>1766</v>
      </c>
      <c r="BP20" s="60"/>
      <c r="BQ20" s="58"/>
      <c r="BR20" s="59">
        <f>SUM(BR21:BR22)</f>
        <v>1845</v>
      </c>
      <c r="BS20" s="60"/>
      <c r="BT20" s="58"/>
      <c r="BU20" s="59">
        <f>SUM(BU21:BU22)</f>
        <v>1869</v>
      </c>
      <c r="BV20" s="60"/>
      <c r="BW20" s="58"/>
      <c r="BX20" s="61">
        <f>SUM(BX21:BX22)</f>
        <v>1892</v>
      </c>
      <c r="BY20" s="62"/>
      <c r="BZ20" s="63"/>
      <c r="CA20" s="61">
        <f>SUM(CA21:CA22)</f>
        <v>1973</v>
      </c>
      <c r="CB20" s="62"/>
      <c r="CC20" s="63"/>
      <c r="CD20" s="61">
        <f>SUM(CD21:CD22)</f>
        <v>1969</v>
      </c>
      <c r="CE20" s="62"/>
      <c r="CF20" s="63"/>
      <c r="CG20" s="61">
        <f>SUM(CG21:CG22)</f>
        <v>1966</v>
      </c>
      <c r="CH20" s="62"/>
      <c r="CI20" s="60"/>
      <c r="CJ20" s="59">
        <f>CJ17+CJ14</f>
        <v>1933</v>
      </c>
      <c r="CK20" s="62"/>
      <c r="CM20" s="65"/>
    </row>
    <row r="21" spans="1:93" s="76" customFormat="1" ht="12" customHeight="1">
      <c r="A21" s="71"/>
      <c r="B21" s="71"/>
      <c r="C21" s="72" t="s">
        <v>37</v>
      </c>
      <c r="D21" s="73">
        <f>SUM(D9+D12+D18)</f>
        <v>490</v>
      </c>
      <c r="E21" s="74">
        <f>(D21/D20)</f>
        <v>0.25748817656332107</v>
      </c>
      <c r="F21" s="74"/>
      <c r="G21" s="73">
        <f>SUM(G9+G12+G18)</f>
        <v>440</v>
      </c>
      <c r="H21" s="74">
        <f>(G21/G20)</f>
        <v>0.24649859943977592</v>
      </c>
      <c r="I21" s="74"/>
      <c r="J21" s="73">
        <f>SUM(J9+J12+J18)</f>
        <v>424</v>
      </c>
      <c r="K21" s="74">
        <f>(J21/J20)</f>
        <v>0.24104604889141557</v>
      </c>
      <c r="L21" s="74"/>
      <c r="M21" s="73">
        <f>SUM(M9+M12+M18)</f>
        <v>461</v>
      </c>
      <c r="N21" s="74">
        <f>(M21/M20)</f>
        <v>0.2616345062429058</v>
      </c>
      <c r="O21" s="74"/>
      <c r="P21" s="73">
        <f>SUM(P9+P12+P18)</f>
        <v>470</v>
      </c>
      <c r="Q21" s="74">
        <f>(P21/P20)</f>
        <v>0.26719727117680503</v>
      </c>
      <c r="R21" s="74"/>
      <c r="S21" s="73">
        <f>SUM(S9+S12+S18)</f>
        <v>491</v>
      </c>
      <c r="T21" s="74">
        <f>(S21/S20)</f>
        <v>0.27568781583380125</v>
      </c>
      <c r="U21" s="74"/>
      <c r="V21" s="73">
        <f>SUM(V9+V12+V18)</f>
        <v>513</v>
      </c>
      <c r="W21" s="74">
        <f>(V21/V20)</f>
        <v>0.28723404255319152</v>
      </c>
      <c r="X21" s="74"/>
      <c r="Y21" s="73">
        <f>SUM(Y9+Y12+Y18)</f>
        <v>484</v>
      </c>
      <c r="Z21" s="74">
        <f>(Y21/Y20)</f>
        <v>0.27672955974842767</v>
      </c>
      <c r="AA21" s="74"/>
      <c r="AB21" s="73">
        <f>SUM(AB9+AB12+AB18)</f>
        <v>517</v>
      </c>
      <c r="AC21" s="74">
        <f>(AB21/AB20)</f>
        <v>0.28770172509738451</v>
      </c>
      <c r="AD21" s="74"/>
      <c r="AE21" s="73">
        <f>SUM(AE9+AE12+AE18)</f>
        <v>519</v>
      </c>
      <c r="AF21" s="74">
        <f>(AE21/AE20)</f>
        <v>0.2914093206064009</v>
      </c>
      <c r="AG21" s="74"/>
      <c r="AH21" s="73">
        <f>SUM(AH9+AH12+AH18)</f>
        <v>533</v>
      </c>
      <c r="AI21" s="74">
        <f>(AH21/AH20)</f>
        <v>0.29960652051714448</v>
      </c>
      <c r="AJ21" s="74"/>
      <c r="AK21" s="73">
        <f>SUM(AK9+AK12+AK18)</f>
        <v>537</v>
      </c>
      <c r="AL21" s="74">
        <f>(AK21/AK20)</f>
        <v>0.30563460443938534</v>
      </c>
      <c r="AM21" s="72"/>
      <c r="AN21" s="73">
        <f>SUM(AN9+AN12+AN18)</f>
        <v>528</v>
      </c>
      <c r="AO21" s="74">
        <f>(AN21/AN20)</f>
        <v>0.30697674418604654</v>
      </c>
      <c r="AP21" s="72"/>
      <c r="AQ21" s="73">
        <f>SUM(AQ9+AQ12+AQ18)</f>
        <v>565</v>
      </c>
      <c r="AR21" s="74">
        <f>(AQ21/AQ20)</f>
        <v>0.32267275842375787</v>
      </c>
      <c r="AS21" s="72"/>
      <c r="AT21" s="73">
        <f>SUM(AT9+AT12+AT18)</f>
        <v>555</v>
      </c>
      <c r="AU21" s="74">
        <f>(AT21/AT20)</f>
        <v>0.3251318101933216</v>
      </c>
      <c r="AV21" s="72"/>
      <c r="AW21" s="73">
        <f>SUM(AW9+AW12+AW18)</f>
        <v>585</v>
      </c>
      <c r="AX21" s="74">
        <f>(AW21/AW20)</f>
        <v>0.33737024221453288</v>
      </c>
      <c r="AY21" s="72"/>
      <c r="AZ21" s="73">
        <f>SUM(AZ9+AZ12+AZ18)</f>
        <v>588</v>
      </c>
      <c r="BA21" s="74">
        <f>(AZ21/AZ20)</f>
        <v>0.34406085430076067</v>
      </c>
      <c r="BB21" s="72"/>
      <c r="BC21" s="73">
        <f>SUM(BC9+BC12+BC18)</f>
        <v>574</v>
      </c>
      <c r="BD21" s="74">
        <f>(BC21/BC20)</f>
        <v>0.34248210023866349</v>
      </c>
      <c r="BE21" s="72"/>
      <c r="BF21" s="73">
        <f>SUM(BF9+BF12+BF18)</f>
        <v>586</v>
      </c>
      <c r="BG21" s="74">
        <f>(BF21/BF20)</f>
        <v>0.34010446894950669</v>
      </c>
      <c r="BH21" s="72"/>
      <c r="BI21" s="73">
        <f>SUM(BI9+BI12+BI18)</f>
        <v>613</v>
      </c>
      <c r="BJ21" s="74">
        <f>(BI21/BI20)</f>
        <v>0.3510882016036655</v>
      </c>
      <c r="BK21" s="72"/>
      <c r="BL21" s="73">
        <f>SUM(BL9+BL12+BL18)</f>
        <v>623</v>
      </c>
      <c r="BM21" s="74">
        <f>(BL21/BL20)</f>
        <v>0.35804597701149427</v>
      </c>
      <c r="BN21" s="72"/>
      <c r="BO21" s="73">
        <f>SUM(BO9+BO12+BO18)</f>
        <v>654</v>
      </c>
      <c r="BP21" s="74">
        <f>(BO21/BO20)</f>
        <v>0.37032842582106457</v>
      </c>
      <c r="BQ21" s="72"/>
      <c r="BR21" s="73">
        <f>SUM(BR9+BR12+BR18)</f>
        <v>701</v>
      </c>
      <c r="BS21" s="74">
        <f>(BR21/BR20)</f>
        <v>0.37994579945799456</v>
      </c>
      <c r="BT21" s="72"/>
      <c r="BU21" s="73">
        <f>SUM(BU9+BU12+BU18)</f>
        <v>717</v>
      </c>
      <c r="BV21" s="74">
        <f>(BU21/BU20)</f>
        <v>0.38362760834670945</v>
      </c>
      <c r="BW21" s="72"/>
      <c r="BX21" s="73">
        <f>SUM(BX9+BX12+BX18)</f>
        <v>744</v>
      </c>
      <c r="BY21" s="75">
        <f>(BX21/BX20)</f>
        <v>0.39323467230443976</v>
      </c>
      <c r="BZ21" s="72"/>
      <c r="CA21" s="73">
        <f>SUM(CA9+CA12+CA18)</f>
        <v>784</v>
      </c>
      <c r="CB21" s="75">
        <f>(CA21/CA20)</f>
        <v>0.39736441966548403</v>
      </c>
      <c r="CC21" s="72"/>
      <c r="CD21" s="73">
        <f>SUM(CD9+CD12+CD18)</f>
        <v>776</v>
      </c>
      <c r="CE21" s="75">
        <f>(CD21/CD20)</f>
        <v>0.39410868461147791</v>
      </c>
      <c r="CF21" s="72"/>
      <c r="CG21" s="73">
        <v>773</v>
      </c>
      <c r="CH21" s="75">
        <f>CG21/CG20</f>
        <v>0.39318413021363174</v>
      </c>
      <c r="CI21" s="74"/>
      <c r="CJ21" s="73">
        <f>CJ18+CJ15</f>
        <v>766</v>
      </c>
      <c r="CK21" s="75">
        <f>CJ21/CJ20</f>
        <v>0.39627521986549408</v>
      </c>
    </row>
    <row r="22" spans="1:93" s="82" customFormat="1" ht="12" customHeight="1">
      <c r="A22" s="107"/>
      <c r="B22" s="107"/>
      <c r="C22" s="108" t="s">
        <v>38</v>
      </c>
      <c r="D22" s="109">
        <f>SUM(D10+D13+D19)</f>
        <v>1413</v>
      </c>
      <c r="E22" s="110"/>
      <c r="F22" s="110"/>
      <c r="G22" s="109">
        <f>SUM(G10+G13+G19)</f>
        <v>1345</v>
      </c>
      <c r="H22" s="110"/>
      <c r="I22" s="110"/>
      <c r="J22" s="109">
        <f>SUM(J10+J13+J19)</f>
        <v>1335</v>
      </c>
      <c r="K22" s="110"/>
      <c r="L22" s="110"/>
      <c r="M22" s="109">
        <f>SUM(M10+M13+M19)</f>
        <v>1301</v>
      </c>
      <c r="N22" s="110"/>
      <c r="O22" s="110"/>
      <c r="P22" s="109">
        <f>SUM(P10+P13+P19)</f>
        <v>1289</v>
      </c>
      <c r="Q22" s="110"/>
      <c r="R22" s="110"/>
      <c r="S22" s="109">
        <f>SUM(S10+S13+S19)</f>
        <v>1290</v>
      </c>
      <c r="T22" s="110"/>
      <c r="U22" s="110"/>
      <c r="V22" s="109">
        <f>SUM(V10+V13+V19)</f>
        <v>1273</v>
      </c>
      <c r="W22" s="110"/>
      <c r="X22" s="110"/>
      <c r="Y22" s="109">
        <f>SUM(Y10+Y13+Y19)</f>
        <v>1265</v>
      </c>
      <c r="Z22" s="110"/>
      <c r="AA22" s="110"/>
      <c r="AB22" s="109">
        <f>SUM(AB10+AB13+AB19)</f>
        <v>1280</v>
      </c>
      <c r="AC22" s="110"/>
      <c r="AD22" s="110"/>
      <c r="AE22" s="109">
        <f>SUM(AE10+AE13+AE19)</f>
        <v>1262</v>
      </c>
      <c r="AF22" s="110"/>
      <c r="AG22" s="110"/>
      <c r="AH22" s="109">
        <f>SUM(AH10+AH13+AH19)</f>
        <v>1246</v>
      </c>
      <c r="AI22" s="110"/>
      <c r="AJ22" s="110"/>
      <c r="AK22" s="109">
        <f>SUM(AK10+AK13+AK19)</f>
        <v>1220</v>
      </c>
      <c r="AL22" s="110"/>
      <c r="AM22" s="108"/>
      <c r="AN22" s="109">
        <f>SUM(AN10+AN13+AN19)</f>
        <v>1192</v>
      </c>
      <c r="AO22" s="110"/>
      <c r="AP22" s="108"/>
      <c r="AQ22" s="109">
        <f>SUM(AQ10+AQ13+AQ19)</f>
        <v>1186</v>
      </c>
      <c r="AR22" s="110"/>
      <c r="AS22" s="108"/>
      <c r="AT22" s="109">
        <f>SUM(AT10+AT13+AT19)</f>
        <v>1152</v>
      </c>
      <c r="AU22" s="110"/>
      <c r="AV22" s="108"/>
      <c r="AW22" s="109">
        <f>SUM(AW10+AW13+AW19)</f>
        <v>1149</v>
      </c>
      <c r="AX22" s="110"/>
      <c r="AY22" s="108"/>
      <c r="AZ22" s="109">
        <f>SUM(AZ10+AZ13+AZ19)</f>
        <v>1121</v>
      </c>
      <c r="BA22" s="110"/>
      <c r="BB22" s="108"/>
      <c r="BC22" s="109">
        <f>SUM(BC10+BC13+BC19)</f>
        <v>1102</v>
      </c>
      <c r="BD22" s="110"/>
      <c r="BE22" s="108"/>
      <c r="BF22" s="109">
        <f>SUM(BF10+BF13+BF19)</f>
        <v>1137</v>
      </c>
      <c r="BG22" s="110"/>
      <c r="BH22" s="108"/>
      <c r="BI22" s="109">
        <f>SUM(BI10+BI13+BI19)</f>
        <v>1133</v>
      </c>
      <c r="BJ22" s="110"/>
      <c r="BK22" s="108"/>
      <c r="BL22" s="109">
        <f>SUM(BL10+BL13+BL19)</f>
        <v>1117</v>
      </c>
      <c r="BM22" s="110"/>
      <c r="BN22" s="108"/>
      <c r="BO22" s="109">
        <f>SUM(BO10+BO13+BO19)</f>
        <v>1112</v>
      </c>
      <c r="BP22" s="110"/>
      <c r="BQ22" s="108"/>
      <c r="BR22" s="109">
        <f>SUM(BR10+BR13+BR19)</f>
        <v>1144</v>
      </c>
      <c r="BS22" s="110"/>
      <c r="BT22" s="108"/>
      <c r="BU22" s="109">
        <f>SUM(BU10+BU13+BU19)</f>
        <v>1152</v>
      </c>
      <c r="BV22" s="110"/>
      <c r="BW22" s="108"/>
      <c r="BX22" s="109">
        <f>SUM(BX10+BX13+BX19)</f>
        <v>1148</v>
      </c>
      <c r="BY22" s="111"/>
      <c r="BZ22" s="108"/>
      <c r="CA22" s="109">
        <f>SUM(CA10+CA13+CA19)</f>
        <v>1189</v>
      </c>
      <c r="CB22" s="111"/>
      <c r="CC22" s="108"/>
      <c r="CD22" s="109">
        <f>SUM(CD10+CD13+CD19)</f>
        <v>1193</v>
      </c>
      <c r="CE22" s="111"/>
      <c r="CF22" s="108"/>
      <c r="CG22" s="109">
        <v>1193</v>
      </c>
      <c r="CH22" s="111"/>
      <c r="CI22" s="110"/>
      <c r="CJ22" s="109">
        <f>CJ19+CJ16</f>
        <v>1167</v>
      </c>
      <c r="CK22" s="111"/>
    </row>
    <row r="23" spans="1:93" s="64" customFormat="1" ht="12.75" customHeight="1">
      <c r="A23" s="167" t="s">
        <v>39</v>
      </c>
      <c r="B23" s="167"/>
      <c r="C23" s="167"/>
      <c r="D23" s="112"/>
      <c r="E23" s="113"/>
      <c r="F23" s="113"/>
      <c r="G23" s="112"/>
      <c r="H23" s="113"/>
      <c r="I23" s="113"/>
      <c r="J23" s="112"/>
      <c r="K23" s="113"/>
      <c r="L23" s="113"/>
      <c r="M23" s="112"/>
      <c r="N23" s="113"/>
      <c r="O23" s="113"/>
      <c r="P23" s="112"/>
      <c r="Q23" s="113"/>
      <c r="R23" s="113"/>
      <c r="S23" s="112"/>
      <c r="T23" s="113"/>
      <c r="U23" s="113"/>
      <c r="V23" s="112"/>
      <c r="W23" s="113"/>
      <c r="X23" s="113"/>
      <c r="Y23" s="112"/>
      <c r="Z23" s="113"/>
      <c r="AA23" s="113"/>
      <c r="AB23" s="112"/>
      <c r="AC23" s="113"/>
      <c r="AD23" s="113"/>
      <c r="AE23" s="112"/>
      <c r="AF23" s="113"/>
      <c r="AG23" s="113"/>
      <c r="AH23" s="112"/>
      <c r="AI23" s="113"/>
      <c r="AJ23" s="113"/>
      <c r="AK23" s="112"/>
      <c r="AL23" s="113"/>
      <c r="AN23" s="112"/>
      <c r="AO23" s="113"/>
      <c r="AQ23" s="112"/>
      <c r="AR23" s="113"/>
      <c r="AT23" s="112"/>
      <c r="AU23" s="113"/>
      <c r="AW23" s="112"/>
      <c r="AX23" s="113"/>
      <c r="AZ23" s="112"/>
      <c r="BA23" s="113"/>
      <c r="BC23" s="112"/>
      <c r="BD23" s="113"/>
      <c r="BF23" s="112"/>
      <c r="BG23" s="113"/>
      <c r="BI23" s="112"/>
      <c r="BJ23" s="113"/>
      <c r="BL23" s="112"/>
      <c r="BM23" s="113"/>
      <c r="BO23" s="112"/>
      <c r="BP23" s="113"/>
      <c r="BR23" s="112"/>
      <c r="BS23" s="113"/>
      <c r="BU23" s="112"/>
      <c r="BV23" s="113"/>
      <c r="BX23" s="170">
        <v>1</v>
      </c>
      <c r="BY23" s="174"/>
      <c r="BZ23" s="114"/>
      <c r="CA23" s="170">
        <v>2</v>
      </c>
      <c r="CB23" s="174"/>
      <c r="CC23" s="114"/>
      <c r="CD23" s="170">
        <v>2</v>
      </c>
      <c r="CE23" s="174"/>
      <c r="CF23" s="114"/>
      <c r="CG23" s="170">
        <v>0</v>
      </c>
      <c r="CH23" s="174"/>
      <c r="CI23" s="115"/>
      <c r="CJ23" s="170">
        <v>2</v>
      </c>
      <c r="CK23" s="174"/>
    </row>
    <row r="24" spans="1:93" s="118" customFormat="1" ht="10.5" customHeight="1">
      <c r="A24" s="177" t="s">
        <v>44</v>
      </c>
      <c r="B24" s="177"/>
      <c r="C24" s="177"/>
      <c r="D24" s="116">
        <f>SUM(D25:D26)</f>
        <v>47</v>
      </c>
      <c r="E24" s="117"/>
      <c r="F24" s="117"/>
      <c r="G24" s="116">
        <f>SUM(G25:G26)</f>
        <v>55</v>
      </c>
      <c r="H24" s="117"/>
      <c r="I24" s="117"/>
      <c r="J24" s="116">
        <f>SUM(J25:J26)</f>
        <v>59</v>
      </c>
      <c r="K24" s="117"/>
      <c r="L24" s="117"/>
      <c r="M24" s="116">
        <f>SUM(M25:M26)</f>
        <v>63</v>
      </c>
      <c r="N24" s="117"/>
      <c r="O24" s="117"/>
      <c r="P24" s="116">
        <f>SUM(P25:P26)</f>
        <v>69</v>
      </c>
      <c r="Q24" s="117"/>
      <c r="R24" s="117"/>
      <c r="S24" s="116">
        <f>SUM(S25:S26)</f>
        <v>36</v>
      </c>
      <c r="T24" s="117"/>
      <c r="U24" s="117"/>
      <c r="V24" s="116">
        <f>SUM(V25:V26)</f>
        <v>39</v>
      </c>
      <c r="W24" s="117"/>
      <c r="X24" s="117"/>
      <c r="Y24" s="116">
        <f>SUM(Y25:Y26)</f>
        <v>30</v>
      </c>
      <c r="Z24" s="117"/>
      <c r="AA24" s="117"/>
      <c r="AB24" s="116">
        <f>SUM(AB25:AB26)</f>
        <v>31</v>
      </c>
      <c r="AC24" s="117"/>
      <c r="AD24" s="117"/>
      <c r="AE24" s="116">
        <f>SUM(AE25:AE26)</f>
        <v>26</v>
      </c>
      <c r="AF24" s="117"/>
      <c r="AG24" s="117"/>
      <c r="AH24" s="116">
        <f>SUM(AH25:AH26)</f>
        <v>25</v>
      </c>
      <c r="AI24" s="117"/>
      <c r="AJ24" s="117"/>
      <c r="AK24" s="116">
        <f>SUM(AK25:AK26)</f>
        <v>23</v>
      </c>
      <c r="AL24" s="117"/>
      <c r="AN24" s="116">
        <f>SUM(AN25:AN26)</f>
        <v>16</v>
      </c>
      <c r="AO24" s="117"/>
      <c r="AQ24" s="116">
        <f>SUM(AQ25:AQ26)</f>
        <v>15</v>
      </c>
      <c r="AR24" s="117"/>
      <c r="AT24" s="116">
        <f>SUM(AT25:AT26)</f>
        <v>20</v>
      </c>
      <c r="AU24" s="117"/>
      <c r="AW24" s="116">
        <f>SUM(AW25:AW26)</f>
        <v>11</v>
      </c>
      <c r="AX24" s="117"/>
      <c r="AZ24" s="116">
        <f>SUM(AZ25:AZ26)</f>
        <v>10</v>
      </c>
      <c r="BA24" s="117"/>
      <c r="BC24" s="116">
        <f>SUM(BC25:BC26)</f>
        <v>3</v>
      </c>
      <c r="BD24" s="117"/>
      <c r="BF24" s="116">
        <f>SUM(BF25:BF26)</f>
        <v>8</v>
      </c>
      <c r="BG24" s="117"/>
      <c r="BI24" s="116">
        <f>SUM(BI25:BI26)</f>
        <v>6</v>
      </c>
      <c r="BJ24" s="117"/>
      <c r="BL24" s="116">
        <f>SUM(BL25:BL26)</f>
        <v>2</v>
      </c>
      <c r="BM24" s="117"/>
      <c r="BO24" s="116">
        <f>SUM(BO25:BO26)</f>
        <v>2</v>
      </c>
      <c r="BP24" s="117"/>
      <c r="BR24" s="116">
        <f>SUM(BR25:BR26)</f>
        <v>6</v>
      </c>
      <c r="BS24" s="117"/>
      <c r="BU24" s="116">
        <f>SUM(BU25:BU26)</f>
        <v>4</v>
      </c>
      <c r="BV24" s="117"/>
      <c r="BX24" s="171"/>
      <c r="BY24" s="174"/>
      <c r="BZ24" s="119"/>
      <c r="CA24" s="171"/>
      <c r="CB24" s="174"/>
      <c r="CC24" s="119"/>
      <c r="CD24" s="171"/>
      <c r="CE24" s="174"/>
      <c r="CF24" s="119"/>
      <c r="CG24" s="171"/>
      <c r="CH24" s="174"/>
      <c r="CI24" s="120"/>
      <c r="CJ24" s="171"/>
      <c r="CK24" s="174"/>
    </row>
    <row r="25" spans="1:93" s="76" customFormat="1" ht="11.25" customHeight="1">
      <c r="A25" s="121"/>
      <c r="B25" s="121"/>
      <c r="C25" s="100" t="s">
        <v>37</v>
      </c>
      <c r="D25" s="122">
        <v>10</v>
      </c>
      <c r="E25" s="22">
        <f>(D25/D24)</f>
        <v>0.21276595744680851</v>
      </c>
      <c r="F25" s="22"/>
      <c r="G25" s="122">
        <v>9</v>
      </c>
      <c r="H25" s="22">
        <f>(G25/G24)</f>
        <v>0.16363636363636364</v>
      </c>
      <c r="I25" s="22"/>
      <c r="J25" s="122">
        <v>15</v>
      </c>
      <c r="K25" s="22">
        <f>(J25/J24)</f>
        <v>0.25423728813559321</v>
      </c>
      <c r="L25" s="22"/>
      <c r="M25" s="122">
        <v>17</v>
      </c>
      <c r="N25" s="22">
        <f>(M25/M24)</f>
        <v>0.26984126984126983</v>
      </c>
      <c r="O25" s="22"/>
      <c r="P25" s="122">
        <v>18</v>
      </c>
      <c r="Q25" s="22">
        <f>(P25/P24)</f>
        <v>0.2608695652173913</v>
      </c>
      <c r="R25" s="22"/>
      <c r="S25" s="122">
        <v>8</v>
      </c>
      <c r="T25" s="22">
        <f>(S25/S24)</f>
        <v>0.22222222222222221</v>
      </c>
      <c r="U25" s="22"/>
      <c r="V25" s="122">
        <v>3</v>
      </c>
      <c r="W25" s="22">
        <f>(V25/V24)</f>
        <v>7.6923076923076927E-2</v>
      </c>
      <c r="X25" s="22"/>
      <c r="Y25" s="122">
        <v>3</v>
      </c>
      <c r="Z25" s="22">
        <f>(Y25/Y24)</f>
        <v>0.1</v>
      </c>
      <c r="AA25" s="22"/>
      <c r="AB25" s="122">
        <v>5</v>
      </c>
      <c r="AC25" s="22">
        <f>(AB25/AB24)</f>
        <v>0.16129032258064516</v>
      </c>
      <c r="AD25" s="22"/>
      <c r="AE25" s="122">
        <v>4</v>
      </c>
      <c r="AF25" s="22">
        <f>(AE25/AE24)</f>
        <v>0.15384615384615385</v>
      </c>
      <c r="AG25" s="22"/>
      <c r="AH25" s="122">
        <v>3</v>
      </c>
      <c r="AI25" s="22">
        <f>(AH25/AH24)</f>
        <v>0.12</v>
      </c>
      <c r="AJ25" s="22"/>
      <c r="AK25" s="122">
        <v>6</v>
      </c>
      <c r="AL25" s="22">
        <f>(AK25/AK24)</f>
        <v>0.2608695652173913</v>
      </c>
      <c r="AM25" s="100"/>
      <c r="AN25" s="122">
        <v>6</v>
      </c>
      <c r="AO25" s="22">
        <f>(AN25/AN24)</f>
        <v>0.375</v>
      </c>
      <c r="AP25" s="100"/>
      <c r="AQ25" s="122">
        <v>3</v>
      </c>
      <c r="AR25" s="22">
        <f>(AQ25/AQ24)</f>
        <v>0.2</v>
      </c>
      <c r="AS25" s="100"/>
      <c r="AT25" s="122">
        <v>6</v>
      </c>
      <c r="AU25" s="22">
        <f>(AT25/AT24)</f>
        <v>0.3</v>
      </c>
      <c r="AV25" s="100"/>
      <c r="AW25" s="122">
        <v>0</v>
      </c>
      <c r="AX25" s="22">
        <f>(AW25/AW24)</f>
        <v>0</v>
      </c>
      <c r="AY25" s="100"/>
      <c r="AZ25" s="122">
        <v>3</v>
      </c>
      <c r="BA25" s="22">
        <f>(AZ25/AZ24)</f>
        <v>0.3</v>
      </c>
      <c r="BB25" s="100"/>
      <c r="BC25" s="122">
        <v>1</v>
      </c>
      <c r="BD25" s="22">
        <f>(BC25/BC24)</f>
        <v>0.33333333333333331</v>
      </c>
      <c r="BE25" s="100"/>
      <c r="BF25" s="122">
        <v>1</v>
      </c>
      <c r="BG25" s="22">
        <f>(BF25/BF24)</f>
        <v>0.125</v>
      </c>
      <c r="BH25" s="100"/>
      <c r="BI25" s="122">
        <v>1</v>
      </c>
      <c r="BJ25" s="22">
        <f>(BI25/BI24)</f>
        <v>0.16666666666666666</v>
      </c>
      <c r="BK25" s="100"/>
      <c r="BL25" s="122">
        <v>0</v>
      </c>
      <c r="BM25" s="22">
        <f>(BL25/BL24)</f>
        <v>0</v>
      </c>
      <c r="BN25" s="100"/>
      <c r="BO25" s="122">
        <v>0</v>
      </c>
      <c r="BP25" s="22">
        <f>(BO25/BO24)</f>
        <v>0</v>
      </c>
      <c r="BQ25" s="100"/>
      <c r="BR25" s="122">
        <v>1</v>
      </c>
      <c r="BS25" s="22">
        <f>(BR25/BR24)</f>
        <v>0.16666666666666666</v>
      </c>
      <c r="BT25" s="100"/>
      <c r="BU25" s="122">
        <v>1</v>
      </c>
      <c r="BV25" s="22">
        <f>(BU25/BU24)</f>
        <v>0.25</v>
      </c>
      <c r="BW25" s="100"/>
      <c r="BX25" s="122">
        <v>0</v>
      </c>
      <c r="BY25" s="24">
        <v>0</v>
      </c>
      <c r="BZ25" s="100"/>
      <c r="CA25" s="122">
        <v>0</v>
      </c>
      <c r="CB25" s="24">
        <v>0</v>
      </c>
      <c r="CC25" s="100"/>
      <c r="CD25" s="122">
        <v>0</v>
      </c>
      <c r="CE25" s="24">
        <v>0</v>
      </c>
      <c r="CF25" s="100"/>
      <c r="CG25" s="122">
        <v>0</v>
      </c>
      <c r="CH25" s="24">
        <v>0</v>
      </c>
      <c r="CI25" s="22"/>
      <c r="CJ25" s="122">
        <v>2</v>
      </c>
      <c r="CK25" s="24">
        <v>0</v>
      </c>
    </row>
    <row r="26" spans="1:93" s="82" customFormat="1" ht="12" customHeight="1">
      <c r="A26" s="123"/>
      <c r="B26" s="123"/>
      <c r="C26" s="124" t="s">
        <v>38</v>
      </c>
      <c r="D26" s="125">
        <v>37</v>
      </c>
      <c r="E26" s="126"/>
      <c r="F26" s="126"/>
      <c r="G26" s="125">
        <v>46</v>
      </c>
      <c r="H26" s="126"/>
      <c r="I26" s="126"/>
      <c r="J26" s="125">
        <v>44</v>
      </c>
      <c r="K26" s="126"/>
      <c r="L26" s="126"/>
      <c r="M26" s="125">
        <v>46</v>
      </c>
      <c r="N26" s="126"/>
      <c r="O26" s="126"/>
      <c r="P26" s="125">
        <v>51</v>
      </c>
      <c r="Q26" s="126"/>
      <c r="R26" s="126"/>
      <c r="S26" s="125">
        <v>28</v>
      </c>
      <c r="T26" s="126"/>
      <c r="U26" s="126"/>
      <c r="V26" s="125">
        <v>36</v>
      </c>
      <c r="W26" s="126"/>
      <c r="X26" s="126"/>
      <c r="Y26" s="125">
        <f>26+1</f>
        <v>27</v>
      </c>
      <c r="Z26" s="126"/>
      <c r="AA26" s="126"/>
      <c r="AB26" s="125">
        <v>26</v>
      </c>
      <c r="AC26" s="126"/>
      <c r="AD26" s="126"/>
      <c r="AE26" s="125">
        <f>21+1</f>
        <v>22</v>
      </c>
      <c r="AF26" s="126"/>
      <c r="AG26" s="126"/>
      <c r="AH26" s="125">
        <v>22</v>
      </c>
      <c r="AI26" s="126"/>
      <c r="AJ26" s="126"/>
      <c r="AK26" s="125">
        <v>17</v>
      </c>
      <c r="AL26" s="126"/>
      <c r="AM26" s="124"/>
      <c r="AN26" s="125">
        <v>10</v>
      </c>
      <c r="AO26" s="126"/>
      <c r="AP26" s="124"/>
      <c r="AQ26" s="125">
        <v>12</v>
      </c>
      <c r="AR26" s="126"/>
      <c r="AS26" s="124"/>
      <c r="AT26" s="125">
        <v>14</v>
      </c>
      <c r="AU26" s="126"/>
      <c r="AV26" s="124"/>
      <c r="AW26" s="125">
        <v>11</v>
      </c>
      <c r="AX26" s="126"/>
      <c r="AY26" s="124"/>
      <c r="AZ26" s="125">
        <v>7</v>
      </c>
      <c r="BA26" s="126"/>
      <c r="BB26" s="124"/>
      <c r="BC26" s="125">
        <v>2</v>
      </c>
      <c r="BD26" s="126"/>
      <c r="BE26" s="124"/>
      <c r="BF26" s="125">
        <v>7</v>
      </c>
      <c r="BG26" s="126"/>
      <c r="BH26" s="124"/>
      <c r="BI26" s="125">
        <v>5</v>
      </c>
      <c r="BJ26" s="126"/>
      <c r="BK26" s="124"/>
      <c r="BL26" s="125">
        <v>2</v>
      </c>
      <c r="BM26" s="126"/>
      <c r="BN26" s="124"/>
      <c r="BO26" s="125">
        <v>2</v>
      </c>
      <c r="BP26" s="126"/>
      <c r="BQ26" s="124"/>
      <c r="BR26" s="125">
        <v>5</v>
      </c>
      <c r="BS26" s="126"/>
      <c r="BT26" s="124"/>
      <c r="BU26" s="125">
        <v>3</v>
      </c>
      <c r="BV26" s="126"/>
      <c r="BW26" s="124"/>
      <c r="BX26" s="125">
        <v>1</v>
      </c>
      <c r="BY26" s="127"/>
      <c r="BZ26" s="124"/>
      <c r="CA26" s="125">
        <v>2</v>
      </c>
      <c r="CB26" s="127"/>
      <c r="CC26" s="124"/>
      <c r="CD26" s="125">
        <v>2</v>
      </c>
      <c r="CE26" s="127"/>
      <c r="CF26" s="124"/>
      <c r="CG26" s="125">
        <v>0</v>
      </c>
      <c r="CH26" s="127"/>
      <c r="CI26" s="128"/>
      <c r="CJ26" s="125">
        <v>0</v>
      </c>
      <c r="CK26" s="127"/>
    </row>
    <row r="27" spans="1:93" s="64" customFormat="1" ht="13.2" customHeight="1">
      <c r="A27" s="58" t="s">
        <v>40</v>
      </c>
      <c r="B27" s="58"/>
      <c r="C27" s="58"/>
      <c r="D27" s="59">
        <f>SUM(D28:D29)</f>
        <v>1542</v>
      </c>
      <c r="E27" s="60"/>
      <c r="F27" s="60"/>
      <c r="G27" s="59">
        <f>SUM(G28:G29)</f>
        <v>1629</v>
      </c>
      <c r="H27" s="60"/>
      <c r="I27" s="60"/>
      <c r="J27" s="59">
        <f>SUM(J28:J29)</f>
        <v>1645</v>
      </c>
      <c r="K27" s="60"/>
      <c r="L27" s="60"/>
      <c r="M27" s="59">
        <f>SUM(M28:M29)</f>
        <v>1717</v>
      </c>
      <c r="N27" s="60"/>
      <c r="O27" s="60"/>
      <c r="P27" s="59">
        <f>SUM(P28:P29)</f>
        <v>1844</v>
      </c>
      <c r="Q27" s="60"/>
      <c r="R27" s="60"/>
      <c r="S27" s="59">
        <f>SUM(S28:S29)</f>
        <v>1994</v>
      </c>
      <c r="T27" s="60"/>
      <c r="U27" s="60"/>
      <c r="V27" s="59">
        <f>SUM(V28:V29)</f>
        <v>1996</v>
      </c>
      <c r="W27" s="60"/>
      <c r="X27" s="60"/>
      <c r="Y27" s="59">
        <f>SUM(Y28:Y29)</f>
        <v>2069</v>
      </c>
      <c r="Z27" s="60"/>
      <c r="AA27" s="60"/>
      <c r="AB27" s="59">
        <f>SUM(AB28:AB29)</f>
        <v>2126</v>
      </c>
      <c r="AC27" s="60"/>
      <c r="AD27" s="60"/>
      <c r="AE27" s="59">
        <f>SUM(AE28:AE29)</f>
        <v>2178</v>
      </c>
      <c r="AF27" s="60"/>
      <c r="AG27" s="60"/>
      <c r="AH27" s="59">
        <f>SUM(AH28:AH29)</f>
        <v>2233</v>
      </c>
      <c r="AI27" s="60"/>
      <c r="AJ27" s="60"/>
      <c r="AK27" s="59">
        <f>SUM(AK28:AK29)</f>
        <v>2268</v>
      </c>
      <c r="AL27" s="60"/>
      <c r="AM27" s="58"/>
      <c r="AN27" s="59">
        <f>SUM(AN28:AN29)</f>
        <v>2234</v>
      </c>
      <c r="AO27" s="60"/>
      <c r="AP27" s="58"/>
      <c r="AQ27" s="59">
        <f>SUM(AQ28:AQ29)</f>
        <v>2343</v>
      </c>
      <c r="AR27" s="60"/>
      <c r="AS27" s="58"/>
      <c r="AT27" s="59">
        <f>SUM(AT28:AT29)</f>
        <v>2365</v>
      </c>
      <c r="AU27" s="60"/>
      <c r="AV27" s="58"/>
      <c r="AW27" s="59">
        <f>SUM(AW28:AW29)</f>
        <v>2385</v>
      </c>
      <c r="AX27" s="60"/>
      <c r="AY27" s="58"/>
      <c r="AZ27" s="59">
        <f>SUM(AZ28:AZ29)</f>
        <v>2458</v>
      </c>
      <c r="BA27" s="60"/>
      <c r="BB27" s="58"/>
      <c r="BC27" s="59">
        <f>SUM(BC28:BC29)</f>
        <v>2540</v>
      </c>
      <c r="BD27" s="60"/>
      <c r="BE27" s="58"/>
      <c r="BF27" s="59">
        <f>SUM(BF28:BF29)</f>
        <v>2598</v>
      </c>
      <c r="BG27" s="60"/>
      <c r="BH27" s="58"/>
      <c r="BI27" s="59">
        <f>SUM(BI28:BI29)</f>
        <v>2606</v>
      </c>
      <c r="BJ27" s="60"/>
      <c r="BK27" s="58"/>
      <c r="BL27" s="59">
        <f>SUM(BL28:BL29)</f>
        <v>2445</v>
      </c>
      <c r="BM27" s="60"/>
      <c r="BN27" s="58"/>
      <c r="BO27" s="59">
        <f>SUM(BO28:BO29)</f>
        <v>2522</v>
      </c>
      <c r="BP27" s="60"/>
      <c r="BQ27" s="58"/>
      <c r="BR27" s="59">
        <f>SUM(BR28:BR29)</f>
        <v>2599</v>
      </c>
      <c r="BS27" s="60"/>
      <c r="BT27" s="58"/>
      <c r="BU27" s="59">
        <f>SUM(BU28:BU29)</f>
        <v>2701</v>
      </c>
      <c r="BV27" s="60"/>
      <c r="BW27" s="58"/>
      <c r="BX27" s="59">
        <f>SUM(BX28:BX29)</f>
        <v>2795</v>
      </c>
      <c r="BY27" s="129"/>
      <c r="BZ27" s="58"/>
      <c r="CA27" s="59">
        <f>SUM(CA28:CA29)</f>
        <v>2908</v>
      </c>
      <c r="CB27" s="129"/>
      <c r="CC27" s="58"/>
      <c r="CD27" s="59">
        <f>SUM(CD28:CD29)</f>
        <v>3006</v>
      </c>
      <c r="CE27" s="129"/>
      <c r="CF27" s="58"/>
      <c r="CG27" s="59">
        <f>SUM(CG28:CG29)</f>
        <v>3103</v>
      </c>
      <c r="CH27" s="129"/>
      <c r="CI27" s="130"/>
      <c r="CJ27" s="59">
        <f>CJ29+CJ28</f>
        <v>3123</v>
      </c>
      <c r="CK27" s="129"/>
      <c r="CM27" s="65"/>
    </row>
    <row r="28" spans="1:93" s="135" customFormat="1" ht="12" customHeight="1">
      <c r="A28" s="131"/>
      <c r="B28" s="131"/>
      <c r="C28" s="131" t="s">
        <v>37</v>
      </c>
      <c r="D28" s="132">
        <v>649</v>
      </c>
      <c r="E28" s="133">
        <f>(D28/D27)</f>
        <v>0.42088197146562906</v>
      </c>
      <c r="F28" s="133"/>
      <c r="G28" s="132">
        <v>708</v>
      </c>
      <c r="H28" s="133">
        <f>(G28/G27)</f>
        <v>0.43462246777163904</v>
      </c>
      <c r="I28" s="133"/>
      <c r="J28" s="132">
        <v>732</v>
      </c>
      <c r="K28" s="133">
        <f>(J28/J27)</f>
        <v>0.44498480243161093</v>
      </c>
      <c r="L28" s="133"/>
      <c r="M28" s="132">
        <v>764</v>
      </c>
      <c r="N28" s="133">
        <f>(M28/M27)</f>
        <v>0.44496214327315087</v>
      </c>
      <c r="O28" s="133"/>
      <c r="P28" s="132">
        <v>841</v>
      </c>
      <c r="Q28" s="133">
        <f>(P28/P27)</f>
        <v>0.45607375271149675</v>
      </c>
      <c r="R28" s="133"/>
      <c r="S28" s="132">
        <f>912+1</f>
        <v>913</v>
      </c>
      <c r="T28" s="133">
        <f>(S28/S27)</f>
        <v>0.45787362086258776</v>
      </c>
      <c r="U28" s="133"/>
      <c r="V28" s="132">
        <f>917+2</f>
        <v>919</v>
      </c>
      <c r="W28" s="133">
        <f>(V28/V27)</f>
        <v>0.46042084168336672</v>
      </c>
      <c r="X28" s="133"/>
      <c r="Y28" s="132">
        <f>969+4</f>
        <v>973</v>
      </c>
      <c r="Z28" s="133">
        <f>(Y28/Y27)</f>
        <v>0.47027549540840985</v>
      </c>
      <c r="AA28" s="133"/>
      <c r="AB28" s="132">
        <f>1011+5</f>
        <v>1016</v>
      </c>
      <c r="AC28" s="133">
        <f>(AB28/AB27)</f>
        <v>0.47789275634995299</v>
      </c>
      <c r="AD28" s="133"/>
      <c r="AE28" s="132">
        <f>1060+5+1</f>
        <v>1066</v>
      </c>
      <c r="AF28" s="133">
        <f>(AE28/AE27)</f>
        <v>0.48943985307621674</v>
      </c>
      <c r="AG28" s="133"/>
      <c r="AH28" s="132">
        <f>1100+3</f>
        <v>1103</v>
      </c>
      <c r="AI28" s="133">
        <f>(AH28/AH27)</f>
        <v>0.49395432154052843</v>
      </c>
      <c r="AJ28" s="133"/>
      <c r="AK28" s="132">
        <v>1121</v>
      </c>
      <c r="AL28" s="133">
        <f>(AK28/AK27)</f>
        <v>0.49426807760141095</v>
      </c>
      <c r="AM28" s="131"/>
      <c r="AN28" s="132">
        <v>1109</v>
      </c>
      <c r="AO28" s="133">
        <f>(AN28/AN27)</f>
        <v>0.4964189794091316</v>
      </c>
      <c r="AP28" s="131"/>
      <c r="AQ28" s="132">
        <v>1181</v>
      </c>
      <c r="AR28" s="133">
        <f>(AQ28/AQ27)</f>
        <v>0.50405463081519419</v>
      </c>
      <c r="AS28" s="131"/>
      <c r="AT28" s="132">
        <f>1195+10</f>
        <v>1205</v>
      </c>
      <c r="AU28" s="133">
        <f>(AT28/AT27)</f>
        <v>0.5095137420718816</v>
      </c>
      <c r="AV28" s="131"/>
      <c r="AW28" s="132">
        <v>1223</v>
      </c>
      <c r="AX28" s="133">
        <f>(AW28/AW27)</f>
        <v>0.51278825995807131</v>
      </c>
      <c r="AY28" s="131"/>
      <c r="AZ28" s="132">
        <v>1271</v>
      </c>
      <c r="BA28" s="133">
        <f>(AZ28/AZ27)</f>
        <v>0.5170870626525631</v>
      </c>
      <c r="BB28" s="131"/>
      <c r="BC28" s="132">
        <v>1331</v>
      </c>
      <c r="BD28" s="133">
        <f>(BC28/BC27)</f>
        <v>0.52401574803149609</v>
      </c>
      <c r="BE28" s="131"/>
      <c r="BF28" s="132">
        <v>1380</v>
      </c>
      <c r="BG28" s="133">
        <f>(BF28/BF27)</f>
        <v>0.53117782909930711</v>
      </c>
      <c r="BH28" s="131"/>
      <c r="BI28" s="132">
        <v>1413</v>
      </c>
      <c r="BJ28" s="133">
        <f>(BI28/BI27)</f>
        <v>0.54221028396009208</v>
      </c>
      <c r="BK28" s="131"/>
      <c r="BL28" s="132">
        <v>1335</v>
      </c>
      <c r="BM28" s="133">
        <f>(BL28/BL27)</f>
        <v>0.54601226993865026</v>
      </c>
      <c r="BN28" s="131"/>
      <c r="BO28" s="132">
        <v>1384</v>
      </c>
      <c r="BP28" s="133">
        <f>(BO28/BO27)</f>
        <v>0.54877081681205397</v>
      </c>
      <c r="BQ28" s="131"/>
      <c r="BR28" s="132">
        <v>1427</v>
      </c>
      <c r="BS28" s="133">
        <f>(BR28/BR27)</f>
        <v>0.54905732974220856</v>
      </c>
      <c r="BT28" s="131"/>
      <c r="BU28" s="132">
        <v>1488</v>
      </c>
      <c r="BV28" s="133">
        <f>(BU28/BU27)</f>
        <v>0.55090707145501661</v>
      </c>
      <c r="BW28" s="131"/>
      <c r="BX28" s="132">
        <v>1554</v>
      </c>
      <c r="BY28" s="134">
        <f>(BX28/BX27)</f>
        <v>0.55599284436493734</v>
      </c>
      <c r="BZ28" s="131"/>
      <c r="CA28" s="132">
        <v>1606</v>
      </c>
      <c r="CB28" s="134">
        <f>(CA28/CA27)</f>
        <v>0.55226960110041268</v>
      </c>
      <c r="CC28" s="131"/>
      <c r="CD28" s="132">
        <v>1709</v>
      </c>
      <c r="CE28" s="134">
        <f>(CD28/CD27)</f>
        <v>0.56852960745176317</v>
      </c>
      <c r="CF28" s="131"/>
      <c r="CG28" s="132">
        <v>1775</v>
      </c>
      <c r="CH28" s="134">
        <f>CG28/CG27</f>
        <v>0.57202707057686109</v>
      </c>
      <c r="CI28" s="133"/>
      <c r="CJ28" s="132">
        <v>1799</v>
      </c>
      <c r="CK28" s="134">
        <f>CJ28/CJ27</f>
        <v>0.57604867114953573</v>
      </c>
    </row>
    <row r="29" spans="1:93" s="136" customFormat="1" ht="12" customHeight="1">
      <c r="A29" s="108"/>
      <c r="B29" s="108"/>
      <c r="C29" s="108" t="s">
        <v>38</v>
      </c>
      <c r="D29" s="109">
        <v>893</v>
      </c>
      <c r="E29" s="110"/>
      <c r="F29" s="110"/>
      <c r="G29" s="109">
        <v>921</v>
      </c>
      <c r="H29" s="110"/>
      <c r="I29" s="110"/>
      <c r="J29" s="109">
        <v>913</v>
      </c>
      <c r="K29" s="110"/>
      <c r="L29" s="110"/>
      <c r="M29" s="109">
        <v>953</v>
      </c>
      <c r="N29" s="110"/>
      <c r="O29" s="110"/>
      <c r="P29" s="109">
        <v>1003</v>
      </c>
      <c r="Q29" s="110"/>
      <c r="R29" s="110"/>
      <c r="S29" s="109">
        <f>1081</f>
        <v>1081</v>
      </c>
      <c r="T29" s="110"/>
      <c r="U29" s="110"/>
      <c r="V29" s="109">
        <f>1075+2</f>
        <v>1077</v>
      </c>
      <c r="W29" s="110"/>
      <c r="X29" s="110"/>
      <c r="Y29" s="109">
        <f>1093+3</f>
        <v>1096</v>
      </c>
      <c r="Z29" s="110"/>
      <c r="AA29" s="110"/>
      <c r="AB29" s="109">
        <f>1105+5</f>
        <v>1110</v>
      </c>
      <c r="AC29" s="110"/>
      <c r="AD29" s="110"/>
      <c r="AE29" s="109">
        <f>1108+4</f>
        <v>1112</v>
      </c>
      <c r="AF29" s="110"/>
      <c r="AG29" s="110"/>
      <c r="AH29" s="109">
        <f>1127+3</f>
        <v>1130</v>
      </c>
      <c r="AI29" s="110"/>
      <c r="AJ29" s="110"/>
      <c r="AK29" s="109">
        <v>1147</v>
      </c>
      <c r="AL29" s="110"/>
      <c r="AM29" s="108"/>
      <c r="AN29" s="109">
        <v>1125</v>
      </c>
      <c r="AO29" s="110"/>
      <c r="AP29" s="108"/>
      <c r="AQ29" s="109">
        <v>1162</v>
      </c>
      <c r="AR29" s="110"/>
      <c r="AS29" s="108"/>
      <c r="AT29" s="109">
        <f>1150+10</f>
        <v>1160</v>
      </c>
      <c r="AU29" s="110"/>
      <c r="AV29" s="108"/>
      <c r="AW29" s="109">
        <v>1162</v>
      </c>
      <c r="AX29" s="110"/>
      <c r="AY29" s="108"/>
      <c r="AZ29" s="109">
        <v>1187</v>
      </c>
      <c r="BA29" s="110"/>
      <c r="BB29" s="108"/>
      <c r="BC29" s="109">
        <v>1209</v>
      </c>
      <c r="BD29" s="110"/>
      <c r="BE29" s="108"/>
      <c r="BF29" s="109">
        <v>1218</v>
      </c>
      <c r="BG29" s="110"/>
      <c r="BH29" s="108"/>
      <c r="BI29" s="109">
        <v>1193</v>
      </c>
      <c r="BJ29" s="110"/>
      <c r="BK29" s="108"/>
      <c r="BL29" s="109">
        <v>1110</v>
      </c>
      <c r="BM29" s="110"/>
      <c r="BN29" s="108"/>
      <c r="BO29" s="109">
        <v>1138</v>
      </c>
      <c r="BP29" s="110"/>
      <c r="BQ29" s="108"/>
      <c r="BR29" s="109">
        <v>1172</v>
      </c>
      <c r="BS29" s="110"/>
      <c r="BT29" s="108"/>
      <c r="BU29" s="109">
        <v>1213</v>
      </c>
      <c r="BV29" s="110"/>
      <c r="BW29" s="108"/>
      <c r="BX29" s="109">
        <v>1241</v>
      </c>
      <c r="BY29" s="111"/>
      <c r="BZ29" s="108"/>
      <c r="CA29" s="109">
        <v>1302</v>
      </c>
      <c r="CB29" s="111"/>
      <c r="CC29" s="108"/>
      <c r="CD29" s="109">
        <v>1297</v>
      </c>
      <c r="CE29" s="111"/>
      <c r="CF29" s="108"/>
      <c r="CG29" s="109">
        <v>1328</v>
      </c>
      <c r="CH29" s="111"/>
      <c r="CI29" s="110"/>
      <c r="CJ29" s="109">
        <v>1324</v>
      </c>
      <c r="CK29" s="111"/>
      <c r="CO29" s="137"/>
    </row>
    <row r="30" spans="1:93" s="64" customFormat="1" ht="13.2" customHeight="1">
      <c r="A30" s="64" t="s">
        <v>41</v>
      </c>
      <c r="D30" s="112"/>
      <c r="E30" s="113"/>
      <c r="F30" s="113"/>
      <c r="G30" s="112"/>
      <c r="H30" s="113"/>
      <c r="I30" s="113"/>
      <c r="J30" s="112"/>
      <c r="K30" s="113"/>
      <c r="L30" s="113"/>
      <c r="M30" s="112"/>
      <c r="N30" s="113"/>
      <c r="O30" s="113"/>
      <c r="P30" s="112"/>
      <c r="Q30" s="113"/>
      <c r="R30" s="113"/>
      <c r="S30" s="112">
        <f>SUM(S31:S32)</f>
        <v>46</v>
      </c>
      <c r="T30" s="113"/>
      <c r="U30" s="113"/>
      <c r="V30" s="112">
        <f>SUM(V31:V32)</f>
        <v>46</v>
      </c>
      <c r="W30" s="113"/>
      <c r="X30" s="113"/>
      <c r="Y30" s="112">
        <f>SUM(Y31:Y32)</f>
        <v>55</v>
      </c>
      <c r="Z30" s="113"/>
      <c r="AA30" s="113"/>
      <c r="AB30" s="112">
        <f>SUM(AB31:AB32)</f>
        <v>58</v>
      </c>
      <c r="AC30" s="113"/>
      <c r="AD30" s="113"/>
      <c r="AE30" s="112">
        <f>SUM(AE31:AE32)</f>
        <v>66</v>
      </c>
      <c r="AF30" s="113"/>
      <c r="AG30" s="113"/>
      <c r="AH30" s="112">
        <f>SUM(AH31:AH32)</f>
        <v>54</v>
      </c>
      <c r="AI30" s="113"/>
      <c r="AJ30" s="113"/>
      <c r="AK30" s="112">
        <f>SUM(AK31:AK32)</f>
        <v>53</v>
      </c>
      <c r="AL30" s="113"/>
      <c r="AN30" s="112">
        <f>SUM(AN31:AN32)</f>
        <v>58</v>
      </c>
      <c r="AO30" s="113"/>
      <c r="AQ30" s="112">
        <f>SUM(AQ31:AQ32)</f>
        <v>77</v>
      </c>
      <c r="AR30" s="113"/>
      <c r="AT30" s="112">
        <f>SUM(AT31:AT32)</f>
        <v>98</v>
      </c>
      <c r="AU30" s="113"/>
      <c r="AW30" s="112">
        <f>SUM(AW31:AW32)</f>
        <v>88</v>
      </c>
      <c r="AX30" s="113"/>
      <c r="AZ30" s="112">
        <f>SUM(AZ31:AZ32)</f>
        <v>95</v>
      </c>
      <c r="BA30" s="113"/>
      <c r="BC30" s="112">
        <f>SUM(BC31:BC32)</f>
        <v>96</v>
      </c>
      <c r="BD30" s="113"/>
      <c r="BF30" s="112">
        <f>SUM(BF31:BF32)</f>
        <v>97</v>
      </c>
      <c r="BG30" s="113"/>
      <c r="BI30" s="112">
        <f>SUM(BI31:BI32)</f>
        <v>90</v>
      </c>
      <c r="BJ30" s="113"/>
      <c r="BL30" s="112">
        <f>SUM(BL31:BL32)</f>
        <v>92</v>
      </c>
      <c r="BM30" s="113"/>
      <c r="BO30" s="112">
        <f>SUM(BO31:BO32)</f>
        <v>95</v>
      </c>
      <c r="BP30" s="113"/>
      <c r="BR30" s="112">
        <f>SUM(BR31:BR32)</f>
        <v>95</v>
      </c>
      <c r="BS30" s="113"/>
      <c r="BU30" s="112">
        <f>SUM(BU31:BU32)</f>
        <v>98</v>
      </c>
      <c r="BV30" s="113"/>
      <c r="BX30" s="112">
        <f>SUM(BX31:BX32)</f>
        <v>100</v>
      </c>
      <c r="BY30" s="138"/>
      <c r="CA30" s="112">
        <f>SUM(CA31:CA32)</f>
        <v>99</v>
      </c>
      <c r="CB30" s="138"/>
      <c r="CD30" s="112">
        <f>SUM(CD31:CD32)</f>
        <v>105</v>
      </c>
      <c r="CE30" s="138"/>
      <c r="CG30" s="84">
        <f>SUM(CG31:CG32)</f>
        <v>102</v>
      </c>
      <c r="CH30" s="138"/>
      <c r="CI30" s="113"/>
      <c r="CJ30" s="84">
        <f>CJ32+CJ31</f>
        <v>103</v>
      </c>
      <c r="CK30" s="138"/>
    </row>
    <row r="31" spans="1:93" s="76" customFormat="1" ht="12" customHeight="1">
      <c r="A31" s="121"/>
      <c r="B31" s="121"/>
      <c r="C31" s="100" t="s">
        <v>37</v>
      </c>
      <c r="D31" s="122"/>
      <c r="E31" s="22"/>
      <c r="F31" s="22"/>
      <c r="G31" s="122"/>
      <c r="H31" s="22"/>
      <c r="I31" s="22"/>
      <c r="J31" s="122"/>
      <c r="K31" s="22"/>
      <c r="L31" s="22"/>
      <c r="M31" s="122"/>
      <c r="N31" s="22"/>
      <c r="O31" s="22"/>
      <c r="P31" s="122"/>
      <c r="Q31" s="22"/>
      <c r="R31" s="22"/>
      <c r="S31" s="122">
        <v>14</v>
      </c>
      <c r="T31" s="22">
        <f>(S31/S30)</f>
        <v>0.30434782608695654</v>
      </c>
      <c r="U31" s="22"/>
      <c r="V31" s="122">
        <v>14</v>
      </c>
      <c r="W31" s="22">
        <f>(V31/V30)</f>
        <v>0.30434782608695654</v>
      </c>
      <c r="X31" s="22"/>
      <c r="Y31" s="122">
        <v>17</v>
      </c>
      <c r="Z31" s="22">
        <f>(Y31/Y30)</f>
        <v>0.30909090909090908</v>
      </c>
      <c r="AA31" s="22"/>
      <c r="AB31" s="122">
        <v>16</v>
      </c>
      <c r="AC31" s="22">
        <f>(AB31/AB30)</f>
        <v>0.27586206896551724</v>
      </c>
      <c r="AD31" s="22"/>
      <c r="AE31" s="122">
        <v>17</v>
      </c>
      <c r="AF31" s="22">
        <f>(AE31/AE30)</f>
        <v>0.25757575757575757</v>
      </c>
      <c r="AG31" s="22"/>
      <c r="AH31" s="122">
        <v>15</v>
      </c>
      <c r="AI31" s="22">
        <f>(AH31/AH30)</f>
        <v>0.27777777777777779</v>
      </c>
      <c r="AJ31" s="22"/>
      <c r="AK31" s="122">
        <v>15</v>
      </c>
      <c r="AL31" s="22">
        <f>(AK31/AK30)</f>
        <v>0.28301886792452829</v>
      </c>
      <c r="AM31" s="100"/>
      <c r="AN31" s="122">
        <v>13</v>
      </c>
      <c r="AO31" s="22">
        <f>(AN31/AN30)</f>
        <v>0.22413793103448276</v>
      </c>
      <c r="AP31" s="100"/>
      <c r="AQ31" s="122">
        <v>20</v>
      </c>
      <c r="AR31" s="22">
        <f>(AQ31/AQ30)</f>
        <v>0.25974025974025972</v>
      </c>
      <c r="AS31" s="100"/>
      <c r="AT31" s="122">
        <v>25</v>
      </c>
      <c r="AU31" s="22">
        <f>(AT31/AT30)</f>
        <v>0.25510204081632654</v>
      </c>
      <c r="AV31" s="100"/>
      <c r="AW31" s="122">
        <v>22</v>
      </c>
      <c r="AX31" s="22">
        <f>(AW31/AW30)</f>
        <v>0.25</v>
      </c>
      <c r="AY31" s="100"/>
      <c r="AZ31" s="122">
        <v>22</v>
      </c>
      <c r="BA31" s="22">
        <f>(AZ31/AZ30)</f>
        <v>0.23157894736842105</v>
      </c>
      <c r="BB31" s="100"/>
      <c r="BC31" s="122">
        <v>22</v>
      </c>
      <c r="BD31" s="22">
        <f>(BC31/BC30)</f>
        <v>0.22916666666666666</v>
      </c>
      <c r="BE31" s="100"/>
      <c r="BF31" s="122">
        <v>25</v>
      </c>
      <c r="BG31" s="22">
        <f>(BF31/BF30)</f>
        <v>0.25773195876288657</v>
      </c>
      <c r="BH31" s="100"/>
      <c r="BI31" s="122">
        <v>25</v>
      </c>
      <c r="BJ31" s="22">
        <f>(BI31/BI30)</f>
        <v>0.27777777777777779</v>
      </c>
      <c r="BK31" s="100"/>
      <c r="BL31" s="122">
        <v>28</v>
      </c>
      <c r="BM31" s="22">
        <f>(BL31/BL30)</f>
        <v>0.30434782608695654</v>
      </c>
      <c r="BN31" s="100"/>
      <c r="BO31" s="122">
        <v>30</v>
      </c>
      <c r="BP31" s="22">
        <f>(BO31/BO30)</f>
        <v>0.31578947368421051</v>
      </c>
      <c r="BQ31" s="100"/>
      <c r="BR31" s="122">
        <v>30</v>
      </c>
      <c r="BS31" s="22">
        <f>(BR31/BR30)</f>
        <v>0.31578947368421051</v>
      </c>
      <c r="BT31" s="100"/>
      <c r="BU31" s="122">
        <v>31</v>
      </c>
      <c r="BV31" s="22">
        <f>(BU31/BU30)</f>
        <v>0.31632653061224492</v>
      </c>
      <c r="BW31" s="100"/>
      <c r="BX31" s="122">
        <v>31</v>
      </c>
      <c r="BY31" s="24">
        <f>(BX31/BX30)</f>
        <v>0.31</v>
      </c>
      <c r="BZ31" s="100"/>
      <c r="CA31" s="122">
        <v>31</v>
      </c>
      <c r="CB31" s="24">
        <f>(CA31/CA30)</f>
        <v>0.31313131313131315</v>
      </c>
      <c r="CC31" s="100"/>
      <c r="CD31" s="122">
        <v>33</v>
      </c>
      <c r="CE31" s="24">
        <f>(CD31/CD30)</f>
        <v>0.31428571428571428</v>
      </c>
      <c r="CF31" s="100"/>
      <c r="CG31" s="122">
        <v>28</v>
      </c>
      <c r="CH31" s="24">
        <f>CG31/CG30</f>
        <v>0.27450980392156865</v>
      </c>
      <c r="CI31" s="22"/>
      <c r="CJ31" s="122">
        <v>28</v>
      </c>
      <c r="CK31" s="24">
        <f>CJ31/CJ30</f>
        <v>0.27184466019417475</v>
      </c>
    </row>
    <row r="32" spans="1:93" s="82" customFormat="1" ht="12" customHeight="1">
      <c r="A32" s="123"/>
      <c r="B32" s="123"/>
      <c r="C32" s="124" t="s">
        <v>38</v>
      </c>
      <c r="D32" s="125"/>
      <c r="E32" s="126"/>
      <c r="F32" s="126"/>
      <c r="G32" s="125"/>
      <c r="H32" s="126"/>
      <c r="I32" s="126"/>
      <c r="J32" s="125"/>
      <c r="K32" s="126"/>
      <c r="L32" s="126"/>
      <c r="M32" s="125"/>
      <c r="N32" s="126"/>
      <c r="O32" s="126"/>
      <c r="P32" s="125"/>
      <c r="Q32" s="126"/>
      <c r="R32" s="126"/>
      <c r="S32" s="125">
        <v>32</v>
      </c>
      <c r="T32" s="126"/>
      <c r="U32" s="126"/>
      <c r="V32" s="125">
        <v>32</v>
      </c>
      <c r="W32" s="126"/>
      <c r="X32" s="126"/>
      <c r="Y32" s="125">
        <v>38</v>
      </c>
      <c r="Z32" s="126"/>
      <c r="AA32" s="126"/>
      <c r="AB32" s="125">
        <v>42</v>
      </c>
      <c r="AC32" s="126"/>
      <c r="AD32" s="126"/>
      <c r="AE32" s="125">
        <v>49</v>
      </c>
      <c r="AF32" s="126"/>
      <c r="AG32" s="126"/>
      <c r="AH32" s="125">
        <v>39</v>
      </c>
      <c r="AI32" s="126"/>
      <c r="AJ32" s="126"/>
      <c r="AK32" s="125">
        <v>38</v>
      </c>
      <c r="AL32" s="126"/>
      <c r="AM32" s="124"/>
      <c r="AN32" s="125">
        <v>45</v>
      </c>
      <c r="AO32" s="126"/>
      <c r="AP32" s="124"/>
      <c r="AQ32" s="125">
        <v>57</v>
      </c>
      <c r="AR32" s="126"/>
      <c r="AS32" s="124"/>
      <c r="AT32" s="125">
        <v>73</v>
      </c>
      <c r="AU32" s="126"/>
      <c r="AV32" s="124"/>
      <c r="AW32" s="125">
        <v>66</v>
      </c>
      <c r="AX32" s="126"/>
      <c r="AY32" s="124"/>
      <c r="AZ32" s="125">
        <v>73</v>
      </c>
      <c r="BA32" s="126"/>
      <c r="BB32" s="124"/>
      <c r="BC32" s="125">
        <v>74</v>
      </c>
      <c r="BD32" s="126"/>
      <c r="BE32" s="124"/>
      <c r="BF32" s="125">
        <v>72</v>
      </c>
      <c r="BG32" s="126"/>
      <c r="BH32" s="124"/>
      <c r="BI32" s="125">
        <v>65</v>
      </c>
      <c r="BJ32" s="126"/>
      <c r="BK32" s="124"/>
      <c r="BL32" s="125">
        <v>64</v>
      </c>
      <c r="BM32" s="126"/>
      <c r="BN32" s="124"/>
      <c r="BO32" s="125">
        <v>65</v>
      </c>
      <c r="BP32" s="126"/>
      <c r="BQ32" s="124"/>
      <c r="BR32" s="125">
        <v>65</v>
      </c>
      <c r="BS32" s="126"/>
      <c r="BT32" s="124"/>
      <c r="BU32" s="125">
        <v>67</v>
      </c>
      <c r="BV32" s="126"/>
      <c r="BW32" s="124"/>
      <c r="BX32" s="125">
        <v>69</v>
      </c>
      <c r="BY32" s="127"/>
      <c r="BZ32" s="124"/>
      <c r="CA32" s="125">
        <v>68</v>
      </c>
      <c r="CB32" s="127"/>
      <c r="CC32" s="124"/>
      <c r="CD32" s="125">
        <v>72</v>
      </c>
      <c r="CE32" s="127"/>
      <c r="CF32" s="124"/>
      <c r="CG32" s="125">
        <v>74</v>
      </c>
      <c r="CH32" s="127"/>
      <c r="CI32" s="126"/>
      <c r="CJ32" s="125">
        <v>75</v>
      </c>
      <c r="CK32" s="127"/>
    </row>
    <row r="33" spans="1:93" s="64" customFormat="1" ht="13.2" customHeight="1">
      <c r="A33" s="58" t="s">
        <v>42</v>
      </c>
      <c r="B33" s="58"/>
      <c r="C33" s="58"/>
      <c r="D33" s="59">
        <f>SUM(D34:D35)</f>
        <v>2407</v>
      </c>
      <c r="E33" s="60"/>
      <c r="F33" s="60"/>
      <c r="G33" s="59">
        <f>SUM(G34:G35)</f>
        <v>2236</v>
      </c>
      <c r="H33" s="60"/>
      <c r="I33" s="60"/>
      <c r="J33" s="59">
        <f>SUM(J34:J35)</f>
        <v>2183</v>
      </c>
      <c r="K33" s="60"/>
      <c r="L33" s="60"/>
      <c r="M33" s="59">
        <f>SUM(M34:M35)</f>
        <v>2204</v>
      </c>
      <c r="N33" s="60"/>
      <c r="O33" s="60"/>
      <c r="P33" s="59">
        <f>SUM(P34:P35)</f>
        <v>2275</v>
      </c>
      <c r="Q33" s="60"/>
      <c r="R33" s="60"/>
      <c r="S33" s="59">
        <f>SUM(S34:S35)</f>
        <v>2245</v>
      </c>
      <c r="T33" s="60"/>
      <c r="U33" s="60"/>
      <c r="V33" s="59">
        <f>SUM(V34:V35)</f>
        <v>2220</v>
      </c>
      <c r="W33" s="60"/>
      <c r="X33" s="60"/>
      <c r="Y33" s="59">
        <f>SUM(Y34:Y35)</f>
        <v>2155</v>
      </c>
      <c r="Z33" s="60"/>
      <c r="AA33" s="60"/>
      <c r="AB33" s="59">
        <f>SUM(AB34:AB35)</f>
        <v>2145</v>
      </c>
      <c r="AC33" s="60"/>
      <c r="AD33" s="60"/>
      <c r="AE33" s="59">
        <f>SUM(AE34:AE35)</f>
        <v>2151</v>
      </c>
      <c r="AF33" s="60"/>
      <c r="AG33" s="60"/>
      <c r="AH33" s="59">
        <f>SUM(AH34:AH35)</f>
        <v>2123</v>
      </c>
      <c r="AI33" s="60"/>
      <c r="AJ33" s="60"/>
      <c r="AK33" s="59">
        <f>SUM(AK34:AK35)</f>
        <v>2056</v>
      </c>
      <c r="AL33" s="60"/>
      <c r="AM33" s="58"/>
      <c r="AN33" s="59">
        <f>SUM(AN34:AN35)</f>
        <v>1912</v>
      </c>
      <c r="AO33" s="60"/>
      <c r="AP33" s="58"/>
      <c r="AQ33" s="59">
        <f>SUM(AQ34:AQ35)</f>
        <v>1977</v>
      </c>
      <c r="AR33" s="60"/>
      <c r="AS33" s="58"/>
      <c r="AT33" s="59">
        <f>SUM(AT34:AT35)</f>
        <v>1885</v>
      </c>
      <c r="AU33" s="60"/>
      <c r="AV33" s="58"/>
      <c r="AW33" s="59">
        <f>SUM(AW34:AW35)</f>
        <v>1822</v>
      </c>
      <c r="AX33" s="60"/>
      <c r="AY33" s="58"/>
      <c r="AZ33" s="59">
        <f>SUM(AZ34:AZ35)</f>
        <v>1784</v>
      </c>
      <c r="BA33" s="60"/>
      <c r="BB33" s="58"/>
      <c r="BC33" s="59">
        <f>SUM(BC34:BC35)</f>
        <v>1768</v>
      </c>
      <c r="BD33" s="60"/>
      <c r="BE33" s="58"/>
      <c r="BF33" s="59">
        <f>SUM(BF34:BF35)</f>
        <v>1742</v>
      </c>
      <c r="BG33" s="60"/>
      <c r="BH33" s="58"/>
      <c r="BI33" s="59">
        <f>SUM(BI34:BI35)</f>
        <v>1673</v>
      </c>
      <c r="BJ33" s="60"/>
      <c r="BK33" s="58"/>
      <c r="BL33" s="59">
        <f>SUM(BL34:BL35)</f>
        <v>1513</v>
      </c>
      <c r="BM33" s="60"/>
      <c r="BN33" s="58"/>
      <c r="BO33" s="59">
        <f>SUM(BO34:BO35)</f>
        <v>1470</v>
      </c>
      <c r="BP33" s="60"/>
      <c r="BQ33" s="58"/>
      <c r="BR33" s="59">
        <f>SUM(BR34:BR35)</f>
        <v>1458</v>
      </c>
      <c r="BS33" s="60"/>
      <c r="BT33" s="58"/>
      <c r="BU33" s="59">
        <f>SUM(BU34:BU35)</f>
        <v>1445</v>
      </c>
      <c r="BV33" s="60"/>
      <c r="BW33" s="58"/>
      <c r="BX33" s="59">
        <f>SUM(BX34:BX35)</f>
        <v>1431</v>
      </c>
      <c r="BY33" s="129"/>
      <c r="BZ33" s="58"/>
      <c r="CA33" s="59">
        <f>SUM(CA34:CA35)</f>
        <v>1406</v>
      </c>
      <c r="CB33" s="129"/>
      <c r="CC33" s="58"/>
      <c r="CD33" s="59">
        <f>SUM(CD34:CD35)</f>
        <v>1377</v>
      </c>
      <c r="CE33" s="129"/>
      <c r="CF33" s="58"/>
      <c r="CG33" s="59">
        <f>SUM(CG34:CG35)</f>
        <v>1334</v>
      </c>
      <c r="CH33" s="129"/>
      <c r="CI33" s="60"/>
      <c r="CJ33" s="59">
        <f>CJ35+CJ34</f>
        <v>1319</v>
      </c>
      <c r="CK33" s="129"/>
      <c r="CM33" s="65"/>
    </row>
    <row r="34" spans="1:93" s="135" customFormat="1" ht="12" customHeight="1">
      <c r="A34" s="131"/>
      <c r="B34" s="131"/>
      <c r="C34" s="131" t="s">
        <v>37</v>
      </c>
      <c r="D34" s="132">
        <v>1602</v>
      </c>
      <c r="E34" s="133">
        <f>(D34/D33)</f>
        <v>0.6655587868716244</v>
      </c>
      <c r="F34" s="133"/>
      <c r="G34" s="132">
        <v>1478</v>
      </c>
      <c r="H34" s="133">
        <f>(G34/G33)</f>
        <v>0.66100178890876571</v>
      </c>
      <c r="I34" s="133"/>
      <c r="J34" s="132">
        <v>1452</v>
      </c>
      <c r="K34" s="133">
        <f>(J34/J33)</f>
        <v>0.66513971598717359</v>
      </c>
      <c r="L34" s="133"/>
      <c r="M34" s="132">
        <v>1471</v>
      </c>
      <c r="N34" s="133">
        <f>(M34/M33)</f>
        <v>0.66742286751361157</v>
      </c>
      <c r="O34" s="133"/>
      <c r="P34" s="132">
        <v>1532</v>
      </c>
      <c r="Q34" s="133">
        <f>(P34/P33)</f>
        <v>0.67340659340659337</v>
      </c>
      <c r="R34" s="133"/>
      <c r="S34" s="132">
        <v>1511</v>
      </c>
      <c r="T34" s="133">
        <f>(S34/S33)</f>
        <v>0.67305122494432068</v>
      </c>
      <c r="U34" s="133"/>
      <c r="V34" s="132">
        <v>1513</v>
      </c>
      <c r="W34" s="133">
        <f>(V34/V33)</f>
        <v>0.68153153153153156</v>
      </c>
      <c r="X34" s="133"/>
      <c r="Y34" s="132">
        <v>1476</v>
      </c>
      <c r="Z34" s="133">
        <f>(Y34/Y33)</f>
        <v>0.68491879350348028</v>
      </c>
      <c r="AA34" s="133"/>
      <c r="AB34" s="132">
        <v>1471</v>
      </c>
      <c r="AC34" s="133">
        <f>(AB34/AB33)</f>
        <v>0.68578088578088581</v>
      </c>
      <c r="AD34" s="133"/>
      <c r="AE34" s="132">
        <f>1474+2</f>
        <v>1476</v>
      </c>
      <c r="AF34" s="133">
        <f>(AE34/AE33)</f>
        <v>0.68619246861924688</v>
      </c>
      <c r="AG34" s="133"/>
      <c r="AH34" s="132">
        <f>1449+1</f>
        <v>1450</v>
      </c>
      <c r="AI34" s="133">
        <f>(AH34/AH33)</f>
        <v>0.68299576071596801</v>
      </c>
      <c r="AJ34" s="133"/>
      <c r="AK34" s="132">
        <v>1401</v>
      </c>
      <c r="AL34" s="133">
        <f>(AK34/AK33)</f>
        <v>0.68142023346303504</v>
      </c>
      <c r="AM34" s="131"/>
      <c r="AN34" s="132">
        <v>1286</v>
      </c>
      <c r="AO34" s="133">
        <f>(AN34/AN33)</f>
        <v>0.67259414225941427</v>
      </c>
      <c r="AP34" s="131"/>
      <c r="AQ34" s="132">
        <v>1303</v>
      </c>
      <c r="AR34" s="133">
        <f>(AQ34/AQ33)</f>
        <v>0.6590794132524026</v>
      </c>
      <c r="AS34" s="131"/>
      <c r="AT34" s="132">
        <f>1225+11</f>
        <v>1236</v>
      </c>
      <c r="AU34" s="133">
        <f>(AT34/AT33)</f>
        <v>0.65570291777188328</v>
      </c>
      <c r="AV34" s="131"/>
      <c r="AW34" s="132">
        <v>1183</v>
      </c>
      <c r="AX34" s="133">
        <f>(AW34/AW33)</f>
        <v>0.64928649835345775</v>
      </c>
      <c r="AY34" s="131"/>
      <c r="AZ34" s="132">
        <v>1146</v>
      </c>
      <c r="BA34" s="133">
        <f>(AZ34/AZ33)</f>
        <v>0.6423766816143498</v>
      </c>
      <c r="BB34" s="131"/>
      <c r="BC34" s="132">
        <v>1133</v>
      </c>
      <c r="BD34" s="133">
        <f>(BC34/BC33)</f>
        <v>0.64083710407239824</v>
      </c>
      <c r="BE34" s="131"/>
      <c r="BF34" s="132">
        <v>1106</v>
      </c>
      <c r="BG34" s="133">
        <f>(BF34/BF33)</f>
        <v>0.63490241102181399</v>
      </c>
      <c r="BH34" s="131"/>
      <c r="BI34" s="132">
        <v>1053</v>
      </c>
      <c r="BJ34" s="133">
        <f>(BI34/BI33)</f>
        <v>0.62940824865511058</v>
      </c>
      <c r="BK34" s="131"/>
      <c r="BL34" s="132">
        <v>923</v>
      </c>
      <c r="BM34" s="133">
        <f>(BL34/BL33)</f>
        <v>0.61004626569729015</v>
      </c>
      <c r="BN34" s="131"/>
      <c r="BO34" s="132">
        <v>875</v>
      </c>
      <c r="BP34" s="133">
        <f>(BO34/BO33)</f>
        <v>0.59523809523809523</v>
      </c>
      <c r="BQ34" s="131"/>
      <c r="BR34" s="132">
        <v>852</v>
      </c>
      <c r="BS34" s="133">
        <f>(BR34/BR33)</f>
        <v>0.58436213991769548</v>
      </c>
      <c r="BT34" s="131"/>
      <c r="BU34" s="132">
        <v>832</v>
      </c>
      <c r="BV34" s="133">
        <f>(BU34/BU33)</f>
        <v>0.57577854671280282</v>
      </c>
      <c r="BW34" s="131"/>
      <c r="BX34" s="132">
        <v>824</v>
      </c>
      <c r="BY34" s="134">
        <f>(BX34/BX33)</f>
        <v>0.57582110412299092</v>
      </c>
      <c r="BZ34" s="131"/>
      <c r="CA34" s="132">
        <v>798</v>
      </c>
      <c r="CB34" s="134">
        <f>(CA34/CA33)</f>
        <v>0.56756756756756754</v>
      </c>
      <c r="CC34" s="131"/>
      <c r="CD34" s="132">
        <v>784</v>
      </c>
      <c r="CE34" s="134">
        <f>(CD34/CD33)</f>
        <v>0.56935366739288307</v>
      </c>
      <c r="CF34" s="131"/>
      <c r="CG34" s="132">
        <v>748</v>
      </c>
      <c r="CH34" s="134">
        <f>CG34/CG33</f>
        <v>0.56071964017991005</v>
      </c>
      <c r="CI34" s="133"/>
      <c r="CJ34" s="132">
        <v>724</v>
      </c>
      <c r="CK34" s="134">
        <f>CJ34/CJ33</f>
        <v>0.54890068233510236</v>
      </c>
    </row>
    <row r="35" spans="1:93" s="136" customFormat="1" ht="12" customHeight="1">
      <c r="A35" s="108"/>
      <c r="B35" s="108"/>
      <c r="C35" s="108" t="s">
        <v>38</v>
      </c>
      <c r="D35" s="109">
        <v>805</v>
      </c>
      <c r="E35" s="110"/>
      <c r="F35" s="110"/>
      <c r="G35" s="109">
        <v>758</v>
      </c>
      <c r="H35" s="110"/>
      <c r="I35" s="110"/>
      <c r="J35" s="109">
        <v>731</v>
      </c>
      <c r="K35" s="110"/>
      <c r="L35" s="110"/>
      <c r="M35" s="109">
        <v>733</v>
      </c>
      <c r="N35" s="110"/>
      <c r="O35" s="110"/>
      <c r="P35" s="109">
        <v>743</v>
      </c>
      <c r="Q35" s="110"/>
      <c r="R35" s="110"/>
      <c r="S35" s="109">
        <v>734</v>
      </c>
      <c r="T35" s="110"/>
      <c r="U35" s="110"/>
      <c r="V35" s="109">
        <v>707</v>
      </c>
      <c r="W35" s="110"/>
      <c r="X35" s="110"/>
      <c r="Y35" s="109">
        <v>679</v>
      </c>
      <c r="Z35" s="110"/>
      <c r="AA35" s="110"/>
      <c r="AB35" s="109">
        <v>674</v>
      </c>
      <c r="AC35" s="110"/>
      <c r="AD35" s="110"/>
      <c r="AE35" s="109">
        <f>674+1</f>
        <v>675</v>
      </c>
      <c r="AF35" s="110"/>
      <c r="AG35" s="110"/>
      <c r="AH35" s="109">
        <v>673</v>
      </c>
      <c r="AI35" s="110"/>
      <c r="AJ35" s="110"/>
      <c r="AK35" s="109">
        <v>655</v>
      </c>
      <c r="AL35" s="110"/>
      <c r="AM35" s="108"/>
      <c r="AN35" s="109">
        <v>626</v>
      </c>
      <c r="AO35" s="110"/>
      <c r="AP35" s="108"/>
      <c r="AQ35" s="109">
        <v>674</v>
      </c>
      <c r="AR35" s="110"/>
      <c r="AS35" s="108"/>
      <c r="AT35" s="109">
        <f>643+6</f>
        <v>649</v>
      </c>
      <c r="AU35" s="110"/>
      <c r="AV35" s="108"/>
      <c r="AW35" s="109">
        <v>639</v>
      </c>
      <c r="AX35" s="110"/>
      <c r="AY35" s="108"/>
      <c r="AZ35" s="109">
        <v>638</v>
      </c>
      <c r="BA35" s="110"/>
      <c r="BB35" s="108"/>
      <c r="BC35" s="109">
        <v>635</v>
      </c>
      <c r="BD35" s="110"/>
      <c r="BE35" s="108"/>
      <c r="BF35" s="109">
        <v>636</v>
      </c>
      <c r="BG35" s="110"/>
      <c r="BH35" s="108"/>
      <c r="BI35" s="109">
        <v>620</v>
      </c>
      <c r="BJ35" s="110"/>
      <c r="BK35" s="108"/>
      <c r="BL35" s="109">
        <v>590</v>
      </c>
      <c r="BM35" s="110"/>
      <c r="BN35" s="108"/>
      <c r="BO35" s="109">
        <v>595</v>
      </c>
      <c r="BP35" s="110"/>
      <c r="BQ35" s="108"/>
      <c r="BR35" s="109">
        <v>606</v>
      </c>
      <c r="BS35" s="110"/>
      <c r="BT35" s="108"/>
      <c r="BU35" s="109">
        <v>613</v>
      </c>
      <c r="BV35" s="110"/>
      <c r="BW35" s="108"/>
      <c r="BX35" s="109">
        <v>607</v>
      </c>
      <c r="BY35" s="111"/>
      <c r="BZ35" s="108"/>
      <c r="CA35" s="109">
        <v>608</v>
      </c>
      <c r="CB35" s="111"/>
      <c r="CC35" s="108"/>
      <c r="CD35" s="109">
        <v>593</v>
      </c>
      <c r="CE35" s="111"/>
      <c r="CF35" s="108"/>
      <c r="CG35" s="109">
        <v>586</v>
      </c>
      <c r="CH35" s="111"/>
      <c r="CI35" s="110"/>
      <c r="CJ35" s="109">
        <v>595</v>
      </c>
      <c r="CK35" s="111"/>
      <c r="CO35" s="137"/>
    </row>
    <row r="36" spans="1:93" s="118" customFormat="1" ht="13.2" customHeight="1">
      <c r="A36" s="118" t="s">
        <v>61</v>
      </c>
      <c r="D36" s="116"/>
      <c r="E36" s="117"/>
      <c r="F36" s="117"/>
      <c r="G36" s="116"/>
      <c r="H36" s="117"/>
      <c r="I36" s="117"/>
      <c r="J36" s="116"/>
      <c r="K36" s="117"/>
      <c r="L36" s="117"/>
      <c r="M36" s="116"/>
      <c r="N36" s="117"/>
      <c r="O36" s="117"/>
      <c r="P36" s="116"/>
      <c r="Q36" s="117"/>
      <c r="R36" s="117"/>
      <c r="S36" s="116">
        <f>SUM(S37:S38)</f>
        <v>46</v>
      </c>
      <c r="T36" s="117"/>
      <c r="U36" s="117"/>
      <c r="V36" s="116">
        <f>SUM(V37:V38)</f>
        <v>46</v>
      </c>
      <c r="W36" s="117"/>
      <c r="X36" s="117"/>
      <c r="Y36" s="116">
        <f>SUM(Y37:Y38)</f>
        <v>55</v>
      </c>
      <c r="Z36" s="117"/>
      <c r="AA36" s="117"/>
      <c r="AB36" s="116">
        <f>SUM(AB37:AB38)</f>
        <v>58</v>
      </c>
      <c r="AC36" s="117"/>
      <c r="AD36" s="117"/>
      <c r="AE36" s="116">
        <f>SUM(AE37:AE38)</f>
        <v>66</v>
      </c>
      <c r="AF36" s="117"/>
      <c r="AG36" s="117"/>
      <c r="AH36" s="116">
        <f>SUM(AH37:AH38)</f>
        <v>54</v>
      </c>
      <c r="AI36" s="117"/>
      <c r="AJ36" s="117"/>
      <c r="AK36" s="116">
        <f>SUM(AK37:AK38)</f>
        <v>53</v>
      </c>
      <c r="AL36" s="117"/>
      <c r="AN36" s="116">
        <f>SUM(AN37:AN38)</f>
        <v>58</v>
      </c>
      <c r="AO36" s="117"/>
      <c r="AQ36" s="116">
        <f>SUM(AQ37:AQ38)</f>
        <v>77</v>
      </c>
      <c r="AR36" s="117"/>
      <c r="AT36" s="116">
        <f>SUM(AT37:AT38)</f>
        <v>98</v>
      </c>
      <c r="AU36" s="117"/>
      <c r="AW36" s="116">
        <f>SUM(AW37:AW38)</f>
        <v>88</v>
      </c>
      <c r="AX36" s="117"/>
      <c r="AZ36" s="116">
        <f>SUM(AZ37:AZ38)</f>
        <v>95</v>
      </c>
      <c r="BA36" s="117"/>
      <c r="BC36" s="116">
        <f>SUM(BC37:BC38)</f>
        <v>96</v>
      </c>
      <c r="BD36" s="117"/>
      <c r="BF36" s="116">
        <f>SUM(BF37:BF38)</f>
        <v>97</v>
      </c>
      <c r="BG36" s="117"/>
      <c r="BI36" s="116">
        <f>SUM(BI37:BI38)</f>
        <v>90</v>
      </c>
      <c r="BJ36" s="117"/>
      <c r="BL36" s="116">
        <f>SUM(BL37:BL38)</f>
        <v>92</v>
      </c>
      <c r="BM36" s="117"/>
      <c r="BO36" s="116">
        <f>SUM(BO37:BO38)</f>
        <v>95</v>
      </c>
      <c r="BP36" s="117"/>
      <c r="BR36" s="116">
        <f>SUM(BR37:BR38)</f>
        <v>95</v>
      </c>
      <c r="BS36" s="117"/>
      <c r="BU36" s="116">
        <f>SUM(BU37:BU38)</f>
        <v>98</v>
      </c>
      <c r="BV36" s="117"/>
      <c r="BX36" s="116">
        <f>BX33+BX30+BX27+BX26+BX20</f>
        <v>6219</v>
      </c>
      <c r="BY36" s="152"/>
      <c r="CA36" s="116">
        <f>CA33+CA30+CA27+CA26+CA20</f>
        <v>6388</v>
      </c>
      <c r="CB36" s="152"/>
      <c r="CD36" s="116">
        <f>CD33+CD30+CD27+CD26+CD20</f>
        <v>6459</v>
      </c>
      <c r="CE36" s="152"/>
      <c r="CG36" s="116">
        <f>CG33+CG30+CG27+CG26+CG20</f>
        <v>6505</v>
      </c>
      <c r="CH36" s="152"/>
      <c r="CI36" s="117"/>
      <c r="CJ36" s="116">
        <f>CJ33+CJ30+CJ27+CJ25+CJ20</f>
        <v>6480</v>
      </c>
      <c r="CK36" s="152"/>
    </row>
    <row r="37" spans="1:93" s="143" customFormat="1" ht="12" customHeight="1">
      <c r="A37" s="142"/>
      <c r="B37" s="142"/>
      <c r="C37" s="142" t="s">
        <v>37</v>
      </c>
      <c r="D37" s="146"/>
      <c r="E37" s="147"/>
      <c r="F37" s="147"/>
      <c r="G37" s="146"/>
      <c r="H37" s="147"/>
      <c r="I37" s="147"/>
      <c r="J37" s="146"/>
      <c r="K37" s="147"/>
      <c r="L37" s="147"/>
      <c r="M37" s="146"/>
      <c r="N37" s="147"/>
      <c r="O37" s="147"/>
      <c r="P37" s="146"/>
      <c r="Q37" s="147"/>
      <c r="R37" s="147"/>
      <c r="S37" s="146">
        <v>14</v>
      </c>
      <c r="T37" s="147">
        <f>(S37/S36)</f>
        <v>0.30434782608695654</v>
      </c>
      <c r="U37" s="147"/>
      <c r="V37" s="146">
        <v>14</v>
      </c>
      <c r="W37" s="147">
        <f>(V37/V36)</f>
        <v>0.30434782608695654</v>
      </c>
      <c r="X37" s="147"/>
      <c r="Y37" s="146">
        <v>17</v>
      </c>
      <c r="Z37" s="147">
        <f>(Y37/Y36)</f>
        <v>0.30909090909090908</v>
      </c>
      <c r="AA37" s="147"/>
      <c r="AB37" s="146">
        <v>16</v>
      </c>
      <c r="AC37" s="147">
        <f>(AB37/AB36)</f>
        <v>0.27586206896551724</v>
      </c>
      <c r="AD37" s="147"/>
      <c r="AE37" s="146">
        <v>17</v>
      </c>
      <c r="AF37" s="147">
        <f>(AE37/AE36)</f>
        <v>0.25757575757575757</v>
      </c>
      <c r="AG37" s="147"/>
      <c r="AH37" s="146">
        <v>15</v>
      </c>
      <c r="AI37" s="147">
        <f>(AH37/AH36)</f>
        <v>0.27777777777777779</v>
      </c>
      <c r="AJ37" s="147"/>
      <c r="AK37" s="146">
        <v>15</v>
      </c>
      <c r="AL37" s="147">
        <f>(AK37/AK36)</f>
        <v>0.28301886792452829</v>
      </c>
      <c r="AM37" s="142"/>
      <c r="AN37" s="146">
        <v>13</v>
      </c>
      <c r="AO37" s="147">
        <f>(AN37/AN36)</f>
        <v>0.22413793103448276</v>
      </c>
      <c r="AP37" s="142"/>
      <c r="AQ37" s="146">
        <v>20</v>
      </c>
      <c r="AR37" s="147">
        <f>(AQ37/AQ36)</f>
        <v>0.25974025974025972</v>
      </c>
      <c r="AS37" s="142"/>
      <c r="AT37" s="146">
        <v>25</v>
      </c>
      <c r="AU37" s="147">
        <f>(AT37/AT36)</f>
        <v>0.25510204081632654</v>
      </c>
      <c r="AV37" s="142"/>
      <c r="AW37" s="146">
        <v>22</v>
      </c>
      <c r="AX37" s="147">
        <f>(AW37/AW36)</f>
        <v>0.25</v>
      </c>
      <c r="AY37" s="142"/>
      <c r="AZ37" s="146">
        <v>22</v>
      </c>
      <c r="BA37" s="147">
        <f>(AZ37/AZ36)</f>
        <v>0.23157894736842105</v>
      </c>
      <c r="BB37" s="142"/>
      <c r="BC37" s="146">
        <v>22</v>
      </c>
      <c r="BD37" s="147">
        <f>(BC37/BC36)</f>
        <v>0.22916666666666666</v>
      </c>
      <c r="BE37" s="142"/>
      <c r="BF37" s="146">
        <v>25</v>
      </c>
      <c r="BG37" s="147">
        <f>(BF37/BF36)</f>
        <v>0.25773195876288657</v>
      </c>
      <c r="BH37" s="142"/>
      <c r="BI37" s="146">
        <v>25</v>
      </c>
      <c r="BJ37" s="147">
        <f>(BI37/BI36)</f>
        <v>0.27777777777777779</v>
      </c>
      <c r="BK37" s="142"/>
      <c r="BL37" s="146">
        <v>28</v>
      </c>
      <c r="BM37" s="147">
        <f>(BL37/BL36)</f>
        <v>0.30434782608695654</v>
      </c>
      <c r="BN37" s="142"/>
      <c r="BO37" s="146">
        <v>30</v>
      </c>
      <c r="BP37" s="147">
        <f>(BO37/BO36)</f>
        <v>0.31578947368421051</v>
      </c>
      <c r="BQ37" s="142"/>
      <c r="BR37" s="146">
        <v>30</v>
      </c>
      <c r="BS37" s="147">
        <f>(BR37/BR36)</f>
        <v>0.31578947368421051</v>
      </c>
      <c r="BT37" s="142"/>
      <c r="BU37" s="146">
        <v>31</v>
      </c>
      <c r="BV37" s="147">
        <f>(BU37/BU36)</f>
        <v>0.31632653061224492</v>
      </c>
      <c r="BW37" s="142"/>
      <c r="BX37" s="146">
        <f>BX34+BX31+BX28+BX25+BX21</f>
        <v>3153</v>
      </c>
      <c r="BY37" s="148">
        <f>BX37/BX36</f>
        <v>0.50699469368065608</v>
      </c>
      <c r="BZ37" s="142"/>
      <c r="CA37" s="146">
        <f>CA34+CA31+CA28+CA25+CA21</f>
        <v>3219</v>
      </c>
      <c r="CB37" s="148">
        <f>CA37/CA36</f>
        <v>0.50391358797745778</v>
      </c>
      <c r="CC37" s="142"/>
      <c r="CD37" s="146">
        <f>CD34+CD31+CD28+CD25+CD21</f>
        <v>3302</v>
      </c>
      <c r="CE37" s="148">
        <f>CD37/CD36</f>
        <v>0.51122464777829391</v>
      </c>
      <c r="CF37" s="142"/>
      <c r="CG37" s="146">
        <f>CG34+CG31+CG28+CG25+CG21</f>
        <v>3324</v>
      </c>
      <c r="CH37" s="148">
        <f>CG37/CG36</f>
        <v>0.51099154496541122</v>
      </c>
      <c r="CI37" s="147"/>
      <c r="CJ37" s="146">
        <f>CJ34+CJ31+CJ28+CJ25+CJ21</f>
        <v>3319</v>
      </c>
      <c r="CK37" s="148">
        <f>CJ37/CJ36</f>
        <v>0.5121913580246914</v>
      </c>
    </row>
    <row r="38" spans="1:93" s="145" customFormat="1" ht="12" customHeight="1">
      <c r="A38" s="144"/>
      <c r="B38" s="144"/>
      <c r="C38" s="144" t="s">
        <v>38</v>
      </c>
      <c r="D38" s="149"/>
      <c r="E38" s="150"/>
      <c r="F38" s="150"/>
      <c r="G38" s="149"/>
      <c r="H38" s="150"/>
      <c r="I38" s="150"/>
      <c r="J38" s="149"/>
      <c r="K38" s="150"/>
      <c r="L38" s="150"/>
      <c r="M38" s="149"/>
      <c r="N38" s="150"/>
      <c r="O38" s="150"/>
      <c r="P38" s="149"/>
      <c r="Q38" s="150"/>
      <c r="R38" s="150"/>
      <c r="S38" s="149">
        <v>32</v>
      </c>
      <c r="T38" s="150"/>
      <c r="U38" s="150"/>
      <c r="V38" s="149">
        <v>32</v>
      </c>
      <c r="W38" s="150"/>
      <c r="X38" s="150"/>
      <c r="Y38" s="149">
        <v>38</v>
      </c>
      <c r="Z38" s="150"/>
      <c r="AA38" s="150"/>
      <c r="AB38" s="149">
        <v>42</v>
      </c>
      <c r="AC38" s="150"/>
      <c r="AD38" s="150"/>
      <c r="AE38" s="149">
        <v>49</v>
      </c>
      <c r="AF38" s="150"/>
      <c r="AG38" s="150"/>
      <c r="AH38" s="149">
        <v>39</v>
      </c>
      <c r="AI38" s="150"/>
      <c r="AJ38" s="150"/>
      <c r="AK38" s="149">
        <v>38</v>
      </c>
      <c r="AL38" s="150"/>
      <c r="AM38" s="144"/>
      <c r="AN38" s="149">
        <v>45</v>
      </c>
      <c r="AO38" s="150"/>
      <c r="AP38" s="144"/>
      <c r="AQ38" s="149">
        <v>57</v>
      </c>
      <c r="AR38" s="150"/>
      <c r="AS38" s="144"/>
      <c r="AT38" s="149">
        <v>73</v>
      </c>
      <c r="AU38" s="150"/>
      <c r="AV38" s="144"/>
      <c r="AW38" s="149">
        <v>66</v>
      </c>
      <c r="AX38" s="150"/>
      <c r="AY38" s="144"/>
      <c r="AZ38" s="149">
        <v>73</v>
      </c>
      <c r="BA38" s="150"/>
      <c r="BB38" s="144"/>
      <c r="BC38" s="149">
        <v>74</v>
      </c>
      <c r="BD38" s="150"/>
      <c r="BE38" s="144"/>
      <c r="BF38" s="149">
        <v>72</v>
      </c>
      <c r="BG38" s="150"/>
      <c r="BH38" s="144"/>
      <c r="BI38" s="149">
        <v>65</v>
      </c>
      <c r="BJ38" s="150"/>
      <c r="BK38" s="144"/>
      <c r="BL38" s="149">
        <v>64</v>
      </c>
      <c r="BM38" s="150"/>
      <c r="BN38" s="144"/>
      <c r="BO38" s="149">
        <v>65</v>
      </c>
      <c r="BP38" s="150"/>
      <c r="BQ38" s="144"/>
      <c r="BR38" s="149">
        <v>65</v>
      </c>
      <c r="BS38" s="150"/>
      <c r="BT38" s="144"/>
      <c r="BU38" s="149">
        <v>67</v>
      </c>
      <c r="BV38" s="150"/>
      <c r="BW38" s="144"/>
      <c r="BX38" s="149">
        <f>BX35+BX32+BX29+BX26+BX22</f>
        <v>3066</v>
      </c>
      <c r="BY38" s="151"/>
      <c r="BZ38" s="144"/>
      <c r="CA38" s="149">
        <f>CA35+CA32+CA29+CA26+CA22</f>
        <v>3169</v>
      </c>
      <c r="CB38" s="151"/>
      <c r="CC38" s="144"/>
      <c r="CD38" s="149">
        <f>CD35+CD32+CD29+CD26+CD22</f>
        <v>3157</v>
      </c>
      <c r="CE38" s="151"/>
      <c r="CF38" s="144"/>
      <c r="CG38" s="149">
        <f>CG35+CG32+CG29+CG26+CG22</f>
        <v>3181</v>
      </c>
      <c r="CH38" s="151"/>
      <c r="CI38" s="150"/>
      <c r="CJ38" s="149">
        <f>CJ35+CJ32+CJ29+CJ26+CJ22</f>
        <v>3161</v>
      </c>
      <c r="CK38" s="151"/>
    </row>
    <row r="39" spans="1:93" s="20" customFormat="1" ht="6.6" customHeight="1">
      <c r="D39" s="21"/>
      <c r="E39" s="22"/>
      <c r="F39" s="23"/>
      <c r="G39" s="21"/>
      <c r="H39" s="22"/>
      <c r="I39" s="23"/>
      <c r="J39" s="21"/>
      <c r="K39" s="22"/>
      <c r="L39" s="24"/>
      <c r="M39" s="21"/>
      <c r="N39" s="22"/>
      <c r="O39" s="24"/>
      <c r="P39" s="21"/>
      <c r="Q39" s="22"/>
      <c r="R39" s="24"/>
      <c r="S39" s="21"/>
      <c r="T39" s="22"/>
      <c r="U39" s="24"/>
      <c r="V39" s="21"/>
      <c r="W39" s="22"/>
      <c r="X39" s="24"/>
      <c r="Y39" s="21"/>
      <c r="Z39" s="22"/>
      <c r="AA39" s="24"/>
      <c r="AB39" s="21"/>
      <c r="AC39" s="22"/>
      <c r="AD39" s="24"/>
      <c r="AE39" s="21"/>
      <c r="AF39" s="22"/>
      <c r="AG39" s="24"/>
      <c r="AH39" s="21"/>
      <c r="AI39" s="22"/>
      <c r="AJ39" s="24"/>
      <c r="AK39" s="21"/>
      <c r="AL39" s="22"/>
      <c r="AN39" s="21"/>
      <c r="AO39" s="22"/>
      <c r="AQ39" s="21"/>
      <c r="AR39" s="22"/>
      <c r="AT39" s="21"/>
      <c r="AU39" s="22"/>
      <c r="AW39" s="21"/>
      <c r="AX39" s="22"/>
      <c r="AZ39" s="21"/>
      <c r="BA39" s="22"/>
      <c r="BC39" s="21"/>
      <c r="BD39" s="22"/>
      <c r="BF39" s="21"/>
      <c r="BG39" s="22"/>
      <c r="BI39" s="21"/>
      <c r="BJ39" s="22"/>
      <c r="BL39" s="21"/>
      <c r="BM39" s="22"/>
      <c r="BO39" s="21"/>
      <c r="BP39" s="22"/>
      <c r="BR39" s="21"/>
      <c r="BS39" s="22"/>
      <c r="BU39" s="21"/>
      <c r="BV39" s="22"/>
      <c r="BX39" s="21"/>
      <c r="BY39" s="22"/>
      <c r="CA39" s="21"/>
      <c r="CB39" s="22"/>
      <c r="CD39" s="21"/>
      <c r="CE39" s="22"/>
      <c r="CG39" s="21"/>
      <c r="CH39" s="22"/>
      <c r="CJ39" s="21"/>
      <c r="CK39" s="22"/>
    </row>
    <row r="40" spans="1:93" s="52" customFormat="1" ht="15" customHeight="1">
      <c r="A40" s="153" t="s">
        <v>50</v>
      </c>
      <c r="B40" s="153"/>
      <c r="C40" s="153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3"/>
      <c r="S40" s="153"/>
      <c r="T40" s="153"/>
      <c r="U40" s="153"/>
      <c r="V40" s="153"/>
      <c r="W40" s="153"/>
      <c r="X40" s="153"/>
      <c r="Y40" s="153"/>
      <c r="Z40" s="153"/>
      <c r="AA40" s="153"/>
      <c r="AB40" s="153"/>
      <c r="AC40" s="153"/>
      <c r="AD40" s="153"/>
      <c r="AE40" s="153"/>
      <c r="AF40" s="153"/>
      <c r="AG40" s="153"/>
      <c r="AH40" s="153"/>
      <c r="AI40" s="153"/>
      <c r="AJ40" s="153"/>
      <c r="AK40" s="153"/>
      <c r="AL40" s="153"/>
      <c r="AM40" s="153"/>
      <c r="AN40" s="153"/>
      <c r="AO40" s="153"/>
      <c r="AP40" s="153"/>
      <c r="AQ40" s="153"/>
      <c r="AR40" s="153"/>
      <c r="AS40" s="153"/>
      <c r="AT40" s="153"/>
      <c r="AU40" s="153"/>
      <c r="AV40" s="153"/>
      <c r="AW40" s="153"/>
      <c r="AX40" s="153"/>
      <c r="AY40" s="153"/>
      <c r="AZ40" s="153"/>
      <c r="BA40" s="153"/>
      <c r="BB40" s="153"/>
      <c r="BC40" s="153"/>
      <c r="BD40" s="153"/>
      <c r="BE40" s="153"/>
      <c r="BF40" s="153"/>
      <c r="BG40" s="153"/>
      <c r="BH40" s="153"/>
      <c r="BI40" s="153"/>
      <c r="BJ40" s="153"/>
      <c r="BK40" s="153"/>
      <c r="BL40" s="153"/>
      <c r="BM40" s="153"/>
      <c r="BN40" s="153"/>
      <c r="BO40" s="153"/>
      <c r="BP40" s="153"/>
      <c r="BQ40" s="153"/>
      <c r="BR40" s="153"/>
      <c r="BS40" s="153"/>
      <c r="BT40" s="153"/>
      <c r="BU40" s="153"/>
      <c r="BV40" s="153"/>
      <c r="BW40" s="153"/>
      <c r="BX40" s="153"/>
      <c r="BY40" s="153"/>
      <c r="BZ40" s="153"/>
      <c r="CA40" s="153"/>
      <c r="CB40" s="153"/>
      <c r="CC40" s="153"/>
      <c r="CD40" s="153"/>
      <c r="CE40" s="153"/>
      <c r="CF40" s="51"/>
      <c r="CG40" s="51"/>
      <c r="CH40" s="51"/>
      <c r="CI40" s="51"/>
      <c r="CJ40" s="51"/>
      <c r="CK40" s="51"/>
    </row>
    <row r="41" spans="1:93" s="52" customFormat="1" ht="12" customHeight="1">
      <c r="A41" s="51"/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1"/>
      <c r="BM41" s="51"/>
      <c r="BN41" s="51"/>
      <c r="BO41" s="51"/>
      <c r="BP41" s="51"/>
      <c r="BQ41" s="51"/>
      <c r="BR41" s="51"/>
      <c r="BS41" s="51"/>
      <c r="BT41" s="51"/>
      <c r="BU41" s="51"/>
      <c r="BV41" s="51"/>
      <c r="BW41" s="51"/>
      <c r="BX41" s="51"/>
      <c r="BY41" s="51"/>
      <c r="BZ41" s="51"/>
      <c r="CA41" s="51"/>
      <c r="CB41" s="51"/>
      <c r="CC41" s="51"/>
      <c r="CD41" s="51"/>
      <c r="CE41" s="51"/>
      <c r="CF41" s="51"/>
      <c r="CG41" s="51"/>
      <c r="CH41" s="51"/>
      <c r="CI41" s="51"/>
      <c r="CJ41" s="51"/>
      <c r="CK41" s="51"/>
    </row>
    <row r="42" spans="1:93" s="52" customFormat="1" ht="12" customHeight="1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51"/>
      <c r="BC42" s="51"/>
      <c r="BD42" s="51"/>
      <c r="BE42" s="51"/>
      <c r="BF42" s="51"/>
      <c r="BG42" s="51"/>
      <c r="BH42" s="51"/>
      <c r="BI42" s="51"/>
      <c r="BJ42" s="51"/>
      <c r="BK42" s="51"/>
      <c r="BL42" s="51"/>
      <c r="BM42" s="51"/>
      <c r="BN42" s="51"/>
      <c r="BO42" s="51"/>
      <c r="BP42" s="51"/>
      <c r="BQ42" s="51"/>
      <c r="BR42" s="51"/>
      <c r="BS42" s="51"/>
      <c r="BT42" s="51"/>
      <c r="BU42" s="51"/>
      <c r="BV42" s="51"/>
      <c r="BW42" s="51"/>
      <c r="BX42" s="51"/>
      <c r="BY42" s="51"/>
      <c r="BZ42" s="51"/>
      <c r="CA42" s="51"/>
      <c r="CB42" s="51"/>
      <c r="CC42" s="51"/>
      <c r="CD42" s="51"/>
      <c r="CE42" s="51"/>
      <c r="CF42" s="51"/>
      <c r="CG42" s="51"/>
      <c r="CH42" s="51"/>
      <c r="CI42" s="51"/>
      <c r="CJ42" s="51"/>
      <c r="CK42" s="51"/>
    </row>
    <row r="43" spans="1:93" s="32" customFormat="1" ht="12.75" customHeight="1">
      <c r="A43" s="29"/>
      <c r="B43" s="29"/>
      <c r="C43" s="29"/>
      <c r="D43" s="26"/>
      <c r="E43" s="27"/>
      <c r="F43" s="30"/>
      <c r="G43" s="26"/>
      <c r="H43" s="27"/>
      <c r="I43" s="30"/>
      <c r="J43" s="26"/>
      <c r="K43" s="27"/>
      <c r="L43" s="31"/>
      <c r="M43" s="26"/>
      <c r="N43" s="27"/>
      <c r="O43" s="31"/>
      <c r="P43" s="26"/>
      <c r="Q43" s="27"/>
      <c r="R43" s="31"/>
      <c r="S43" s="26"/>
      <c r="T43" s="27"/>
      <c r="U43" s="31"/>
      <c r="V43" s="26"/>
      <c r="W43" s="27"/>
      <c r="X43" s="31"/>
      <c r="Y43" s="26"/>
      <c r="Z43" s="27"/>
      <c r="AA43" s="31"/>
      <c r="AB43" s="26"/>
      <c r="AC43" s="27"/>
      <c r="AD43" s="31"/>
      <c r="AE43" s="26"/>
      <c r="AF43" s="27"/>
      <c r="AG43" s="31"/>
      <c r="AH43" s="26"/>
      <c r="AI43" s="27"/>
      <c r="AJ43" s="31"/>
      <c r="AK43" s="26"/>
      <c r="AL43" s="27"/>
      <c r="AM43" s="28"/>
      <c r="AN43" s="26"/>
      <c r="AO43" s="27"/>
      <c r="AP43" s="28"/>
      <c r="AQ43" s="26"/>
      <c r="AR43" s="27"/>
      <c r="AS43" s="28"/>
      <c r="AT43" s="26"/>
      <c r="AU43" s="27"/>
      <c r="AV43" s="28"/>
      <c r="AW43" s="26"/>
      <c r="AX43" s="27"/>
      <c r="AY43" s="28"/>
      <c r="AZ43" s="26"/>
      <c r="BA43" s="27"/>
      <c r="BB43" s="28"/>
      <c r="BC43" s="26"/>
      <c r="BD43" s="27"/>
      <c r="BE43" s="28"/>
      <c r="BF43" s="21"/>
      <c r="BG43" s="17"/>
      <c r="BH43" s="28"/>
      <c r="BI43" s="21"/>
      <c r="BJ43" s="17"/>
      <c r="BK43" s="28"/>
      <c r="BL43" s="21"/>
      <c r="BM43" s="17"/>
      <c r="BN43" s="28"/>
      <c r="BO43" s="21"/>
      <c r="BP43" s="17"/>
      <c r="BQ43" s="28"/>
      <c r="BR43" s="21"/>
      <c r="BS43" s="17"/>
      <c r="BT43" s="28"/>
      <c r="BU43" s="21"/>
      <c r="BV43" s="17"/>
      <c r="BW43" s="28"/>
      <c r="BX43" s="21"/>
      <c r="BY43" s="17"/>
      <c r="BZ43" s="28"/>
      <c r="CA43" s="21"/>
      <c r="CB43" s="17"/>
      <c r="CC43" s="28"/>
      <c r="CD43" s="21"/>
      <c r="CE43" s="17"/>
      <c r="CF43" s="28"/>
      <c r="CG43" s="21"/>
      <c r="CH43" s="17"/>
      <c r="CI43" s="28"/>
      <c r="CJ43" s="21"/>
      <c r="CK43" s="17"/>
    </row>
    <row r="44" spans="1:93" s="32" customFormat="1" ht="12.75" customHeight="1">
      <c r="A44" s="33"/>
      <c r="B44" s="33"/>
      <c r="C44" s="33"/>
      <c r="D44" s="21"/>
      <c r="E44" s="22" t="s">
        <v>0</v>
      </c>
      <c r="F44" s="23"/>
      <c r="G44" s="21"/>
      <c r="H44" s="22"/>
      <c r="I44" s="23"/>
      <c r="J44" s="21"/>
      <c r="K44" s="22"/>
      <c r="L44" s="25"/>
      <c r="M44" s="21"/>
      <c r="N44" s="17"/>
      <c r="O44" s="25"/>
      <c r="P44" s="21"/>
      <c r="Q44" s="17"/>
      <c r="R44" s="25"/>
      <c r="S44" s="21"/>
      <c r="T44" s="17"/>
      <c r="U44" s="25"/>
      <c r="V44" s="21"/>
      <c r="W44" s="17"/>
      <c r="X44" s="25"/>
      <c r="Y44" s="21"/>
      <c r="Z44" s="17"/>
      <c r="AA44" s="25"/>
      <c r="AB44" s="21"/>
      <c r="AC44" s="17"/>
      <c r="AD44" s="25"/>
      <c r="AE44" s="21"/>
      <c r="AF44" s="17"/>
      <c r="AG44" s="25"/>
      <c r="AH44" s="21"/>
      <c r="AI44" s="17"/>
      <c r="AJ44" s="25"/>
      <c r="AK44" s="21"/>
      <c r="AL44" s="17"/>
      <c r="AN44" s="21"/>
      <c r="AO44" s="17"/>
      <c r="AQ44" s="21"/>
      <c r="AR44" s="17"/>
      <c r="AT44" s="21"/>
      <c r="AU44" s="17"/>
      <c r="AW44" s="21"/>
      <c r="AX44" s="17"/>
      <c r="AZ44" s="21"/>
      <c r="BA44" s="17"/>
      <c r="BC44" s="21"/>
      <c r="BD44" s="17"/>
      <c r="BF44" s="21"/>
      <c r="BG44" s="17"/>
      <c r="BI44" s="21"/>
      <c r="BJ44" s="17"/>
      <c r="BL44" s="21"/>
      <c r="BM44" s="17"/>
      <c r="BO44" s="21"/>
      <c r="BP44" s="17"/>
      <c r="BR44" s="21"/>
      <c r="BS44" s="17"/>
      <c r="BU44" s="21"/>
      <c r="BV44" s="17"/>
      <c r="BX44" s="21"/>
      <c r="BY44" s="17"/>
      <c r="CA44" s="21"/>
      <c r="CB44" s="17"/>
      <c r="CD44" s="21"/>
      <c r="CE44" s="17"/>
      <c r="CG44" s="21"/>
      <c r="CH44" s="17"/>
      <c r="CJ44" s="21"/>
      <c r="CK44" s="17"/>
    </row>
    <row r="45" spans="1:93" s="32" customFormat="1" ht="12.75" customHeight="1">
      <c r="A45" s="33"/>
      <c r="B45" s="33"/>
      <c r="C45" s="33"/>
      <c r="D45" s="21"/>
      <c r="E45" s="22"/>
      <c r="F45" s="23"/>
      <c r="G45" s="21"/>
      <c r="H45" s="22"/>
      <c r="I45" s="23"/>
      <c r="J45" s="21"/>
      <c r="K45" s="22"/>
      <c r="L45" s="25"/>
      <c r="M45" s="21"/>
      <c r="N45" s="17"/>
      <c r="O45" s="25"/>
      <c r="P45" s="21"/>
      <c r="Q45" s="17"/>
      <c r="R45" s="25"/>
      <c r="S45" s="21"/>
      <c r="T45" s="17"/>
      <c r="U45" s="25"/>
      <c r="V45" s="21"/>
      <c r="W45" s="17"/>
      <c r="X45" s="25"/>
      <c r="Y45" s="21"/>
      <c r="Z45" s="17"/>
      <c r="AA45" s="25"/>
      <c r="AB45" s="21"/>
      <c r="AC45" s="17"/>
      <c r="AD45" s="25"/>
      <c r="AE45" s="21"/>
      <c r="AF45" s="17"/>
      <c r="AG45" s="25"/>
      <c r="AH45" s="21"/>
      <c r="AI45" s="17"/>
      <c r="AJ45" s="25"/>
      <c r="AK45" s="21"/>
      <c r="AL45" s="17"/>
      <c r="AN45" s="21"/>
      <c r="AO45" s="17"/>
      <c r="AQ45" s="21"/>
      <c r="AR45" s="17"/>
      <c r="AT45" s="21"/>
      <c r="AU45" s="17"/>
      <c r="AW45" s="21"/>
      <c r="AX45" s="17"/>
      <c r="AZ45" s="21"/>
      <c r="BA45" s="17"/>
      <c r="BC45" s="21"/>
      <c r="BD45" s="17"/>
      <c r="BF45" s="21"/>
      <c r="BG45" s="17"/>
      <c r="BI45" s="21"/>
      <c r="BJ45" s="17"/>
      <c r="BL45" s="21"/>
      <c r="BM45" s="17"/>
      <c r="BO45" s="21"/>
      <c r="BP45" s="17"/>
      <c r="BR45" s="21"/>
      <c r="BS45" s="17"/>
      <c r="BU45" s="21"/>
      <c r="BV45" s="17"/>
      <c r="BX45" s="21"/>
      <c r="BY45" s="17"/>
      <c r="CA45" s="21"/>
      <c r="CB45" s="17"/>
      <c r="CD45" s="21"/>
      <c r="CE45" s="17"/>
      <c r="CG45" s="21"/>
      <c r="CH45" s="17"/>
      <c r="CJ45" s="21"/>
      <c r="CK45" s="17"/>
    </row>
    <row r="46" spans="1:93" s="32" customFormat="1" ht="12.75" customHeight="1">
      <c r="B46" s="33"/>
      <c r="C46" s="33"/>
      <c r="D46" s="21"/>
      <c r="E46" s="22" t="s">
        <v>0</v>
      </c>
      <c r="F46" s="23"/>
      <c r="G46" s="21"/>
      <c r="H46" s="22"/>
      <c r="I46" s="23"/>
      <c r="J46" s="21"/>
      <c r="K46" s="22"/>
      <c r="L46" s="25"/>
      <c r="M46" s="21"/>
      <c r="N46" s="17"/>
      <c r="O46" s="25"/>
      <c r="P46" s="21"/>
      <c r="Q46" s="17"/>
      <c r="R46" s="25"/>
      <c r="S46" s="21"/>
      <c r="T46" s="17"/>
      <c r="U46" s="25"/>
      <c r="V46" s="21"/>
      <c r="W46" s="17"/>
      <c r="X46" s="25"/>
      <c r="Y46" s="21"/>
      <c r="Z46" s="17"/>
      <c r="AA46" s="25"/>
      <c r="AB46" s="21"/>
      <c r="AC46" s="17"/>
      <c r="AD46" s="25"/>
      <c r="AE46" s="21"/>
      <c r="AF46" s="17"/>
      <c r="AG46" s="25"/>
      <c r="AH46" s="21"/>
      <c r="AI46" s="17"/>
      <c r="AJ46" s="25"/>
      <c r="AK46" s="21"/>
      <c r="AL46" s="17"/>
      <c r="AN46" s="21"/>
      <c r="AO46" s="17"/>
      <c r="AQ46" s="21"/>
      <c r="AR46" s="17"/>
      <c r="AT46" s="21"/>
      <c r="AU46" s="17"/>
      <c r="AW46" s="21"/>
      <c r="AX46" s="17"/>
      <c r="AZ46" s="21"/>
      <c r="BA46" s="17"/>
      <c r="BC46" s="21"/>
      <c r="BD46" s="17"/>
      <c r="BF46" s="21"/>
      <c r="BG46" s="17"/>
      <c r="BI46" s="21"/>
      <c r="BJ46" s="17"/>
      <c r="BL46" s="21"/>
      <c r="BM46" s="17"/>
      <c r="BO46" s="21"/>
      <c r="BP46" s="17"/>
      <c r="BR46" s="21"/>
      <c r="BS46" s="17"/>
      <c r="BU46" s="21"/>
      <c r="BV46" s="17"/>
      <c r="BX46" s="21"/>
      <c r="BY46" s="17"/>
      <c r="CA46" s="21"/>
      <c r="CB46" s="17"/>
      <c r="CD46" s="21"/>
      <c r="CE46" s="17"/>
      <c r="CG46" s="21"/>
      <c r="CH46" s="17"/>
      <c r="CJ46" s="21"/>
      <c r="CK46" s="17"/>
    </row>
    <row r="47" spans="1:93" s="32" customFormat="1" ht="12.75" customHeight="1">
      <c r="A47" s="33"/>
      <c r="B47" s="33"/>
      <c r="C47" s="33"/>
      <c r="D47" s="21"/>
      <c r="E47" s="22"/>
      <c r="F47" s="23"/>
      <c r="G47" s="21"/>
      <c r="H47" s="22"/>
      <c r="I47" s="23"/>
      <c r="J47" s="21"/>
      <c r="K47" s="22"/>
      <c r="L47" s="25"/>
      <c r="M47" s="21"/>
      <c r="N47" s="17"/>
      <c r="O47" s="25"/>
      <c r="P47" s="21"/>
      <c r="Q47" s="17"/>
      <c r="R47" s="25"/>
      <c r="S47" s="21"/>
      <c r="T47" s="17"/>
      <c r="U47" s="25"/>
      <c r="V47" s="21"/>
      <c r="W47" s="17"/>
      <c r="X47" s="25"/>
      <c r="Y47" s="21"/>
      <c r="Z47" s="17"/>
      <c r="AA47" s="25"/>
      <c r="AB47" s="21"/>
      <c r="AC47" s="17"/>
      <c r="AD47" s="25"/>
      <c r="AE47" s="21"/>
      <c r="AF47" s="17"/>
      <c r="AG47" s="25"/>
      <c r="AH47" s="21"/>
      <c r="AI47" s="17"/>
      <c r="AJ47" s="25"/>
      <c r="AK47" s="21"/>
      <c r="AL47" s="17"/>
      <c r="AN47" s="21"/>
      <c r="AO47" s="17"/>
      <c r="AQ47" s="21"/>
      <c r="AR47" s="17"/>
      <c r="AT47" s="21"/>
      <c r="AU47" s="17"/>
      <c r="AW47" s="21"/>
      <c r="AX47" s="17"/>
      <c r="AZ47" s="21"/>
      <c r="BA47" s="17"/>
      <c r="BC47" s="21"/>
      <c r="BD47" s="17"/>
      <c r="BF47" s="21"/>
      <c r="BG47" s="34"/>
      <c r="BI47" s="21"/>
      <c r="BJ47" s="34"/>
      <c r="BL47" s="21"/>
      <c r="BM47" s="34"/>
      <c r="BO47" s="21"/>
      <c r="BP47" s="34"/>
      <c r="BR47" s="21"/>
      <c r="BS47" s="34"/>
      <c r="BU47" s="21"/>
      <c r="BV47" s="34"/>
      <c r="BX47" s="21"/>
      <c r="BY47" s="34"/>
      <c r="CA47" s="21"/>
      <c r="CB47" s="34"/>
      <c r="CD47" s="21"/>
      <c r="CE47" s="34"/>
      <c r="CG47" s="21"/>
      <c r="CH47" s="34"/>
      <c r="CJ47" s="21"/>
      <c r="CK47" s="34"/>
    </row>
    <row r="48" spans="1:93" s="32" customFormat="1" ht="12.75" customHeight="1">
      <c r="A48" s="33"/>
      <c r="B48" s="33"/>
      <c r="C48" s="33"/>
      <c r="D48" s="21"/>
      <c r="E48" s="22"/>
      <c r="F48" s="23"/>
      <c r="G48" s="21"/>
      <c r="H48" s="22"/>
      <c r="I48" s="23"/>
      <c r="J48" s="21"/>
      <c r="K48" s="22"/>
      <c r="L48" s="25"/>
      <c r="M48" s="21"/>
      <c r="N48" s="17"/>
      <c r="O48" s="25"/>
      <c r="P48" s="21"/>
      <c r="Q48" s="17"/>
      <c r="R48" s="25"/>
      <c r="S48" s="21"/>
      <c r="T48" s="17"/>
      <c r="U48" s="25"/>
      <c r="V48" s="21"/>
      <c r="W48" s="17"/>
      <c r="X48" s="25"/>
      <c r="Y48" s="21"/>
      <c r="Z48" s="17"/>
      <c r="AA48" s="25"/>
      <c r="AB48" s="21"/>
      <c r="AC48" s="17"/>
      <c r="AD48" s="25"/>
      <c r="AE48" s="21"/>
      <c r="AF48" s="17"/>
      <c r="AG48" s="25"/>
      <c r="AH48" s="21"/>
      <c r="AI48" s="17"/>
      <c r="AJ48" s="25"/>
      <c r="AK48" s="21"/>
      <c r="AL48" s="17"/>
      <c r="AN48" s="21"/>
      <c r="AO48" s="17"/>
      <c r="AQ48" s="21"/>
      <c r="AR48" s="17"/>
      <c r="AT48" s="21"/>
      <c r="AU48" s="17"/>
      <c r="AW48" s="21"/>
      <c r="AX48" s="17"/>
      <c r="AZ48" s="21"/>
      <c r="BA48" s="17"/>
      <c r="BC48" s="21"/>
      <c r="BD48" s="17"/>
      <c r="BF48" s="21"/>
      <c r="BG48" s="34"/>
      <c r="BI48" s="21"/>
      <c r="BJ48" s="34"/>
      <c r="BL48" s="21"/>
      <c r="BM48" s="34"/>
      <c r="BO48" s="21"/>
      <c r="BP48" s="34"/>
      <c r="BR48" s="21"/>
      <c r="BS48" s="34"/>
      <c r="BU48" s="21"/>
      <c r="BV48" s="34"/>
      <c r="BX48" s="21"/>
      <c r="BY48" s="34"/>
      <c r="CA48" s="21"/>
      <c r="CB48" s="34"/>
      <c r="CD48" s="21"/>
      <c r="CE48" s="34"/>
      <c r="CG48" s="21"/>
      <c r="CH48" s="34"/>
      <c r="CJ48" s="21"/>
      <c r="CK48" s="34"/>
    </row>
    <row r="49" spans="1:89" s="32" customFormat="1" ht="12.75" customHeight="1">
      <c r="A49" s="33"/>
      <c r="B49" s="33"/>
      <c r="C49" s="33"/>
      <c r="D49" s="21"/>
      <c r="E49" s="22"/>
      <c r="F49" s="23"/>
      <c r="G49" s="21"/>
      <c r="H49" s="22"/>
      <c r="I49" s="23"/>
      <c r="J49" s="21"/>
      <c r="K49" s="22"/>
      <c r="L49" s="25"/>
      <c r="M49" s="21"/>
      <c r="N49" s="17"/>
      <c r="O49" s="25"/>
      <c r="P49" s="21"/>
      <c r="Q49" s="17"/>
      <c r="R49" s="25"/>
      <c r="S49" s="21"/>
      <c r="T49" s="17"/>
      <c r="U49" s="25"/>
      <c r="V49" s="21"/>
      <c r="W49" s="17"/>
      <c r="X49" s="25"/>
      <c r="Y49" s="21"/>
      <c r="Z49" s="17"/>
      <c r="AA49" s="25"/>
      <c r="AB49" s="21"/>
      <c r="AC49" s="17"/>
      <c r="AD49" s="25"/>
      <c r="AE49" s="21"/>
      <c r="AF49" s="17"/>
      <c r="AG49" s="25"/>
      <c r="AH49" s="21"/>
      <c r="AI49" s="17"/>
      <c r="AJ49" s="25"/>
      <c r="AK49" s="21"/>
      <c r="AL49" s="17"/>
      <c r="AN49" s="21"/>
      <c r="AO49" s="17"/>
      <c r="AQ49" s="21"/>
      <c r="AR49" s="17"/>
      <c r="AT49" s="21"/>
      <c r="AU49" s="17"/>
      <c r="AW49" s="21"/>
      <c r="AX49" s="17"/>
      <c r="AZ49" s="21"/>
      <c r="BA49" s="17"/>
      <c r="BC49" s="21"/>
      <c r="BD49" s="17"/>
      <c r="BF49" s="21"/>
      <c r="BG49" s="34"/>
      <c r="BI49" s="21"/>
      <c r="BJ49" s="34"/>
      <c r="BL49" s="21"/>
      <c r="BM49" s="34"/>
      <c r="BO49" s="21"/>
      <c r="BP49" s="34"/>
      <c r="BR49" s="21"/>
      <c r="BS49" s="34"/>
      <c r="BU49" s="21"/>
      <c r="BV49" s="34"/>
      <c r="BX49" s="21"/>
      <c r="BY49" s="34"/>
      <c r="CA49" s="21"/>
      <c r="CB49" s="34"/>
      <c r="CD49" s="21"/>
      <c r="CE49" s="34"/>
      <c r="CG49" s="21"/>
      <c r="CH49" s="34"/>
      <c r="CJ49" s="21"/>
      <c r="CK49" s="34"/>
    </row>
    <row r="50" spans="1:89" s="32" customFormat="1" ht="12.75" customHeight="1">
      <c r="A50" s="33"/>
      <c r="B50" s="33"/>
      <c r="C50" s="33"/>
      <c r="D50" s="21"/>
      <c r="E50" s="22"/>
      <c r="F50" s="23"/>
      <c r="G50" s="21"/>
      <c r="H50" s="22"/>
      <c r="I50" s="23"/>
      <c r="J50" s="21"/>
      <c r="K50" s="22"/>
      <c r="L50" s="25"/>
      <c r="M50" s="21"/>
      <c r="N50" s="34"/>
      <c r="O50" s="25"/>
      <c r="P50" s="21"/>
      <c r="Q50" s="34"/>
      <c r="R50" s="25"/>
      <c r="S50" s="21"/>
      <c r="T50" s="34"/>
      <c r="U50" s="25"/>
      <c r="V50" s="21"/>
      <c r="W50" s="34"/>
      <c r="X50" s="25"/>
      <c r="Y50" s="21"/>
      <c r="Z50" s="34"/>
      <c r="AA50" s="25"/>
      <c r="AB50" s="21"/>
      <c r="AC50" s="34"/>
      <c r="AD50" s="25"/>
      <c r="AE50" s="21"/>
      <c r="AF50" s="34"/>
      <c r="AG50" s="25"/>
      <c r="AH50" s="21"/>
      <c r="AI50" s="34"/>
      <c r="AJ50" s="25"/>
      <c r="AK50" s="21"/>
      <c r="AL50" s="34"/>
      <c r="AN50" s="21"/>
      <c r="AO50" s="34"/>
      <c r="AQ50" s="21"/>
      <c r="AR50" s="34"/>
      <c r="AT50" s="21"/>
      <c r="AU50" s="34"/>
      <c r="AW50" s="21"/>
      <c r="AX50" s="34"/>
      <c r="AZ50" s="21"/>
      <c r="BA50" s="34"/>
      <c r="BC50" s="21"/>
      <c r="BD50" s="34"/>
      <c r="BF50" s="21"/>
      <c r="BG50" s="34"/>
      <c r="BI50" s="21"/>
      <c r="BJ50" s="34"/>
      <c r="BL50" s="21"/>
      <c r="BM50" s="34"/>
      <c r="BO50" s="21"/>
      <c r="BP50" s="34"/>
      <c r="BR50" s="21"/>
      <c r="BS50" s="34"/>
      <c r="BU50" s="21"/>
      <c r="BV50" s="34"/>
      <c r="BX50" s="21"/>
      <c r="BY50" s="34"/>
      <c r="CA50" s="21"/>
      <c r="CB50" s="34"/>
      <c r="CD50" s="21"/>
      <c r="CE50" s="34"/>
      <c r="CG50" s="21"/>
      <c r="CH50" s="34"/>
      <c r="CJ50" s="21"/>
      <c r="CK50" s="34"/>
    </row>
    <row r="51" spans="1:89" s="32" customFormat="1" ht="12.75" customHeight="1">
      <c r="A51" s="33"/>
      <c r="B51" s="33"/>
      <c r="C51" s="33"/>
      <c r="D51" s="21"/>
      <c r="E51" s="22"/>
      <c r="F51" s="23"/>
      <c r="G51" s="21"/>
      <c r="H51" s="22"/>
      <c r="I51" s="23"/>
      <c r="J51" s="21"/>
      <c r="K51" s="22"/>
      <c r="L51" s="25"/>
      <c r="M51" s="21"/>
      <c r="N51" s="34"/>
      <c r="O51" s="25"/>
      <c r="P51" s="21"/>
      <c r="Q51" s="34"/>
      <c r="R51" s="25"/>
      <c r="S51" s="21"/>
      <c r="T51" s="34"/>
      <c r="U51" s="25"/>
      <c r="V51" s="21"/>
      <c r="W51" s="34"/>
      <c r="X51" s="25"/>
      <c r="Y51" s="21"/>
      <c r="Z51" s="34"/>
      <c r="AA51" s="25"/>
      <c r="AB51" s="21"/>
      <c r="AC51" s="34"/>
      <c r="AD51" s="25"/>
      <c r="AE51" s="21"/>
      <c r="AF51" s="34"/>
      <c r="AG51" s="25"/>
      <c r="AH51" s="21"/>
      <c r="AI51" s="34"/>
      <c r="AJ51" s="25"/>
      <c r="AK51" s="21"/>
      <c r="AL51" s="34"/>
      <c r="AN51" s="21"/>
      <c r="AO51" s="34"/>
      <c r="AQ51" s="21"/>
      <c r="AR51" s="34"/>
      <c r="AT51" s="21"/>
      <c r="AU51" s="34"/>
      <c r="AW51" s="21"/>
      <c r="AX51" s="34"/>
      <c r="AZ51" s="21"/>
      <c r="BA51" s="34"/>
      <c r="BC51" s="21"/>
      <c r="BD51" s="34"/>
      <c r="BF51" s="21"/>
      <c r="BG51" s="34"/>
      <c r="BI51" s="21"/>
      <c r="BJ51" s="34"/>
      <c r="BL51" s="21"/>
      <c r="BM51" s="34"/>
      <c r="BO51" s="21"/>
      <c r="BP51" s="34"/>
      <c r="BR51" s="21"/>
      <c r="BS51" s="34"/>
      <c r="BU51" s="21"/>
      <c r="BV51" s="34"/>
      <c r="BX51" s="21"/>
      <c r="BY51" s="34"/>
      <c r="CA51" s="21"/>
      <c r="CB51" s="34"/>
      <c r="CD51" s="21"/>
      <c r="CE51" s="34"/>
      <c r="CG51" s="21"/>
      <c r="CH51" s="34"/>
      <c r="CJ51" s="21"/>
      <c r="CK51" s="34"/>
    </row>
    <row r="52" spans="1:89" s="32" customFormat="1" ht="12.75" customHeight="1">
      <c r="A52" s="33"/>
      <c r="B52" s="33"/>
      <c r="C52" s="33"/>
      <c r="D52" s="21"/>
      <c r="E52" s="22"/>
      <c r="F52" s="23"/>
      <c r="G52" s="21"/>
      <c r="H52" s="22"/>
      <c r="I52" s="23"/>
      <c r="J52" s="21"/>
      <c r="K52" s="22"/>
      <c r="L52" s="25"/>
      <c r="M52" s="21"/>
      <c r="N52" s="34"/>
      <c r="O52" s="25"/>
      <c r="P52" s="21"/>
      <c r="Q52" s="34"/>
      <c r="R52" s="25"/>
      <c r="S52" s="21"/>
      <c r="T52" s="34"/>
      <c r="U52" s="25"/>
      <c r="V52" s="21"/>
      <c r="W52" s="34"/>
      <c r="X52" s="25"/>
      <c r="Y52" s="21"/>
      <c r="Z52" s="34"/>
      <c r="AA52" s="25"/>
      <c r="AB52" s="21"/>
      <c r="AC52" s="34"/>
      <c r="AD52" s="25"/>
      <c r="AE52" s="21"/>
      <c r="AF52" s="34"/>
      <c r="AG52" s="25"/>
      <c r="AH52" s="21"/>
      <c r="AI52" s="34"/>
      <c r="AJ52" s="25"/>
      <c r="AK52" s="21"/>
      <c r="AL52" s="34"/>
      <c r="AN52" s="21"/>
      <c r="AO52" s="34"/>
      <c r="AQ52" s="21"/>
      <c r="AR52" s="34"/>
      <c r="AT52" s="21"/>
      <c r="AU52" s="34"/>
      <c r="AW52" s="21"/>
      <c r="AX52" s="34"/>
      <c r="AZ52" s="21"/>
      <c r="BA52" s="34"/>
      <c r="BC52" s="21"/>
      <c r="BD52" s="34"/>
      <c r="BF52" s="21"/>
      <c r="BG52" s="34"/>
      <c r="BI52" s="21"/>
      <c r="BJ52" s="34"/>
      <c r="BL52" s="21"/>
      <c r="BM52" s="34"/>
      <c r="BO52" s="21"/>
      <c r="BP52" s="34"/>
      <c r="BR52" s="21"/>
      <c r="BS52" s="34"/>
      <c r="BU52" s="21"/>
      <c r="BV52" s="34"/>
      <c r="BX52" s="21"/>
      <c r="BY52" s="34"/>
      <c r="CA52" s="21"/>
      <c r="CB52" s="34"/>
      <c r="CD52" s="21"/>
      <c r="CE52" s="34"/>
      <c r="CG52" s="21"/>
      <c r="CH52" s="34"/>
      <c r="CJ52" s="21"/>
      <c r="CK52" s="34"/>
    </row>
    <row r="53" spans="1:89" s="32" customFormat="1" ht="12.75" customHeight="1">
      <c r="A53" s="33"/>
      <c r="B53" s="33"/>
      <c r="C53" s="33"/>
      <c r="D53" s="21"/>
      <c r="E53" s="22"/>
      <c r="F53" s="23"/>
      <c r="G53" s="21"/>
      <c r="H53" s="22"/>
      <c r="I53" s="23"/>
      <c r="J53" s="21"/>
      <c r="K53" s="22"/>
      <c r="L53" s="25"/>
      <c r="M53" s="21"/>
      <c r="N53" s="34"/>
      <c r="O53" s="25"/>
      <c r="P53" s="21"/>
      <c r="Q53" s="34"/>
      <c r="R53" s="25"/>
      <c r="S53" s="21"/>
      <c r="T53" s="34"/>
      <c r="U53" s="25"/>
      <c r="V53" s="21"/>
      <c r="W53" s="34"/>
      <c r="X53" s="25"/>
      <c r="Y53" s="21"/>
      <c r="Z53" s="34"/>
      <c r="AA53" s="25"/>
      <c r="AB53" s="21"/>
      <c r="AC53" s="34"/>
      <c r="AD53" s="25"/>
      <c r="AE53" s="21"/>
      <c r="AF53" s="34"/>
      <c r="AG53" s="25"/>
      <c r="AH53" s="21"/>
      <c r="AI53" s="34"/>
      <c r="AJ53" s="25"/>
      <c r="AK53" s="21"/>
      <c r="AL53" s="34"/>
      <c r="AN53" s="21"/>
      <c r="AO53" s="34"/>
      <c r="AQ53" s="21"/>
      <c r="AR53" s="34"/>
      <c r="AT53" s="21"/>
      <c r="AU53" s="34"/>
      <c r="AW53" s="21"/>
      <c r="AX53" s="34"/>
      <c r="AZ53" s="21"/>
      <c r="BA53" s="34"/>
      <c r="BC53" s="21"/>
      <c r="BD53" s="34"/>
      <c r="BF53" s="21"/>
      <c r="BG53" s="34"/>
      <c r="BI53" s="21"/>
      <c r="BJ53" s="34"/>
      <c r="BL53" s="21"/>
      <c r="BM53" s="34"/>
      <c r="BO53" s="21"/>
      <c r="BP53" s="34"/>
      <c r="BR53" s="21"/>
      <c r="BS53" s="34"/>
      <c r="BU53" s="21"/>
      <c r="BV53" s="34"/>
      <c r="BX53" s="21"/>
      <c r="BY53" s="34"/>
      <c r="CA53" s="21"/>
      <c r="CB53" s="34"/>
      <c r="CD53" s="21"/>
      <c r="CE53" s="34"/>
      <c r="CG53" s="21"/>
      <c r="CH53" s="34"/>
      <c r="CJ53" s="21"/>
      <c r="CK53" s="34"/>
    </row>
    <row r="54" spans="1:89" s="32" customFormat="1" ht="12.75" customHeight="1">
      <c r="A54" s="33"/>
      <c r="B54" s="33"/>
      <c r="C54" s="33"/>
      <c r="D54" s="21"/>
      <c r="E54" s="22"/>
      <c r="F54" s="23"/>
      <c r="G54" s="21"/>
      <c r="H54" s="22"/>
      <c r="I54" s="23"/>
      <c r="J54" s="21"/>
      <c r="K54" s="22"/>
      <c r="L54" s="25"/>
      <c r="M54" s="21"/>
      <c r="N54" s="34"/>
      <c r="O54" s="25"/>
      <c r="P54" s="21"/>
      <c r="Q54" s="34"/>
      <c r="R54" s="25"/>
      <c r="S54" s="21"/>
      <c r="T54" s="34"/>
      <c r="U54" s="25"/>
      <c r="V54" s="21"/>
      <c r="W54" s="34"/>
      <c r="X54" s="25"/>
      <c r="Y54" s="21"/>
      <c r="Z54" s="34"/>
      <c r="AA54" s="25"/>
      <c r="AB54" s="21"/>
      <c r="AC54" s="34"/>
      <c r="AD54" s="25"/>
      <c r="AE54" s="21"/>
      <c r="AF54" s="34"/>
      <c r="AG54" s="25"/>
      <c r="AH54" s="21"/>
      <c r="AI54" s="34"/>
      <c r="AJ54" s="25"/>
      <c r="AK54" s="21"/>
      <c r="AL54" s="34"/>
      <c r="AN54" s="21"/>
      <c r="AO54" s="34"/>
      <c r="AQ54" s="21"/>
      <c r="AR54" s="34"/>
      <c r="AT54" s="21"/>
      <c r="AU54" s="34"/>
      <c r="AW54" s="21"/>
      <c r="AX54" s="34"/>
      <c r="AZ54" s="21"/>
      <c r="BA54" s="34"/>
      <c r="BC54" s="21"/>
      <c r="BD54" s="34"/>
      <c r="BF54" s="21"/>
      <c r="BG54" s="34"/>
      <c r="BI54" s="21"/>
      <c r="BJ54" s="34"/>
      <c r="BL54" s="21"/>
      <c r="BM54" s="34"/>
      <c r="BO54" s="21"/>
      <c r="BP54" s="34"/>
      <c r="BR54" s="21"/>
      <c r="BS54" s="34"/>
      <c r="BU54" s="21"/>
      <c r="BV54" s="34"/>
      <c r="BX54" s="21"/>
      <c r="BY54" s="34"/>
      <c r="CA54" s="21"/>
      <c r="CB54" s="34"/>
      <c r="CD54" s="21"/>
      <c r="CE54" s="34"/>
      <c r="CG54" s="21"/>
      <c r="CH54" s="34"/>
      <c r="CJ54" s="21"/>
      <c r="CK54" s="34"/>
    </row>
    <row r="55" spans="1:89" s="32" customFormat="1" ht="12.75" customHeight="1">
      <c r="A55" s="33"/>
      <c r="B55" s="33"/>
      <c r="C55" s="33"/>
      <c r="D55" s="21"/>
      <c r="E55" s="22"/>
      <c r="F55" s="23"/>
      <c r="G55" s="21"/>
      <c r="H55" s="22"/>
      <c r="I55" s="23"/>
      <c r="J55" s="21"/>
      <c r="K55" s="22"/>
      <c r="L55" s="25"/>
      <c r="M55" s="21"/>
      <c r="N55" s="34"/>
      <c r="O55" s="25"/>
      <c r="P55" s="21"/>
      <c r="Q55" s="34"/>
      <c r="R55" s="25"/>
      <c r="S55" s="21"/>
      <c r="T55" s="34"/>
      <c r="U55" s="25"/>
      <c r="V55" s="21"/>
      <c r="W55" s="34"/>
      <c r="X55" s="25"/>
      <c r="Y55" s="21"/>
      <c r="Z55" s="34"/>
      <c r="AA55" s="25"/>
      <c r="AB55" s="21"/>
      <c r="AC55" s="34"/>
      <c r="AD55" s="25"/>
      <c r="AE55" s="21"/>
      <c r="AF55" s="34"/>
      <c r="AG55" s="25"/>
      <c r="AH55" s="21"/>
      <c r="AI55" s="34"/>
      <c r="AJ55" s="25"/>
      <c r="AK55" s="21"/>
      <c r="AL55" s="34"/>
      <c r="AN55" s="21"/>
      <c r="AO55" s="34"/>
      <c r="AQ55" s="21"/>
      <c r="AR55" s="34"/>
      <c r="AT55" s="21"/>
      <c r="AU55" s="34"/>
      <c r="AW55" s="21"/>
      <c r="AX55" s="34"/>
      <c r="AZ55" s="21"/>
      <c r="BA55" s="34"/>
      <c r="BC55" s="21"/>
      <c r="BD55" s="34"/>
      <c r="BF55" s="21"/>
      <c r="BG55" s="34"/>
      <c r="BI55" s="21"/>
      <c r="BJ55" s="34"/>
      <c r="BL55" s="21"/>
      <c r="BM55" s="34"/>
      <c r="BO55" s="21"/>
      <c r="BP55" s="34"/>
      <c r="BR55" s="21"/>
      <c r="BS55" s="34"/>
      <c r="BU55" s="21"/>
      <c r="BV55" s="34"/>
      <c r="BX55" s="21"/>
      <c r="BY55" s="34"/>
      <c r="CA55" s="21"/>
      <c r="CB55" s="34"/>
      <c r="CD55" s="21"/>
      <c r="CE55" s="34"/>
      <c r="CG55" s="21"/>
      <c r="CH55" s="34"/>
      <c r="CJ55" s="21"/>
      <c r="CK55" s="34"/>
    </row>
    <row r="56" spans="1:89" s="32" customFormat="1" ht="12.75" customHeight="1">
      <c r="A56" s="33"/>
      <c r="B56" s="33"/>
      <c r="C56" s="33"/>
      <c r="D56" s="21"/>
      <c r="E56" s="22"/>
      <c r="F56" s="23"/>
      <c r="G56" s="21"/>
      <c r="H56" s="22"/>
      <c r="I56" s="23"/>
      <c r="J56" s="21"/>
      <c r="K56" s="22"/>
      <c r="L56" s="25"/>
      <c r="M56" s="21"/>
      <c r="N56" s="34"/>
      <c r="O56" s="25"/>
      <c r="P56" s="21"/>
      <c r="Q56" s="34"/>
      <c r="R56" s="25"/>
      <c r="S56" s="21"/>
      <c r="T56" s="34"/>
      <c r="U56" s="25"/>
      <c r="V56" s="21"/>
      <c r="W56" s="34"/>
      <c r="X56" s="25"/>
      <c r="Y56" s="21"/>
      <c r="Z56" s="34"/>
      <c r="AA56" s="25"/>
      <c r="AB56" s="21"/>
      <c r="AC56" s="34"/>
      <c r="AD56" s="25"/>
      <c r="AE56" s="21"/>
      <c r="AF56" s="34"/>
      <c r="AG56" s="25"/>
      <c r="AH56" s="21"/>
      <c r="AI56" s="34"/>
      <c r="AJ56" s="25"/>
      <c r="AK56" s="21"/>
      <c r="AL56" s="34"/>
      <c r="AN56" s="21"/>
      <c r="AO56" s="34"/>
      <c r="AQ56" s="21"/>
      <c r="AR56" s="34"/>
      <c r="AT56" s="21"/>
      <c r="AU56" s="34"/>
      <c r="AW56" s="21"/>
      <c r="AX56" s="34"/>
      <c r="AZ56" s="21"/>
      <c r="BA56" s="34"/>
      <c r="BC56" s="21"/>
      <c r="BD56" s="34"/>
      <c r="BF56" s="21"/>
      <c r="BG56" s="34"/>
      <c r="BI56" s="21"/>
      <c r="BJ56" s="34"/>
      <c r="BL56" s="21"/>
      <c r="BM56" s="34"/>
      <c r="BO56" s="21"/>
      <c r="BP56" s="34"/>
      <c r="BR56" s="21"/>
      <c r="BS56" s="34"/>
      <c r="BU56" s="21"/>
      <c r="BV56" s="34"/>
      <c r="BX56" s="21"/>
      <c r="BY56" s="34"/>
      <c r="CA56" s="21"/>
      <c r="CB56" s="34"/>
      <c r="CD56" s="21"/>
      <c r="CE56" s="34"/>
      <c r="CG56" s="21"/>
      <c r="CH56" s="34"/>
      <c r="CJ56" s="21"/>
      <c r="CK56" s="34"/>
    </row>
    <row r="57" spans="1:89" s="32" customFormat="1" ht="12.75" customHeight="1">
      <c r="A57" s="33"/>
      <c r="B57" s="33"/>
      <c r="C57" s="33"/>
      <c r="D57" s="21"/>
      <c r="E57" s="22"/>
      <c r="F57" s="23"/>
      <c r="G57" s="21"/>
      <c r="H57" s="22"/>
      <c r="I57" s="23"/>
      <c r="J57" s="21"/>
      <c r="K57" s="22"/>
      <c r="L57" s="25"/>
      <c r="M57" s="21"/>
      <c r="N57" s="34"/>
      <c r="O57" s="25"/>
      <c r="P57" s="21"/>
      <c r="Q57" s="34"/>
      <c r="R57" s="25"/>
      <c r="S57" s="21"/>
      <c r="T57" s="34"/>
      <c r="U57" s="25"/>
      <c r="V57" s="21"/>
      <c r="W57" s="34"/>
      <c r="X57" s="25"/>
      <c r="Y57" s="21"/>
      <c r="Z57" s="34"/>
      <c r="AA57" s="25"/>
      <c r="AB57" s="21"/>
      <c r="AC57" s="34"/>
      <c r="AD57" s="25"/>
      <c r="AE57" s="21"/>
      <c r="AF57" s="34"/>
      <c r="AG57" s="25"/>
      <c r="AH57" s="21"/>
      <c r="AI57" s="34"/>
      <c r="AJ57" s="25"/>
      <c r="AK57" s="21"/>
      <c r="AL57" s="34"/>
      <c r="AN57" s="21"/>
      <c r="AO57" s="34"/>
      <c r="AQ57" s="21"/>
      <c r="AR57" s="34"/>
      <c r="AT57" s="21"/>
      <c r="AU57" s="34"/>
      <c r="AW57" s="21"/>
      <c r="AX57" s="34"/>
      <c r="AZ57" s="21"/>
      <c r="BA57" s="34"/>
      <c r="BC57" s="21"/>
      <c r="BD57" s="34"/>
      <c r="BF57" s="21"/>
      <c r="BG57" s="34"/>
      <c r="BI57" s="21"/>
      <c r="BJ57" s="34"/>
      <c r="BL57" s="21"/>
      <c r="BM57" s="34"/>
      <c r="BO57" s="21"/>
      <c r="BP57" s="34"/>
      <c r="BR57" s="21"/>
      <c r="BS57" s="34"/>
      <c r="BU57" s="21"/>
      <c r="BV57" s="34"/>
      <c r="BX57" s="21"/>
      <c r="BY57" s="34"/>
      <c r="CA57" s="21"/>
      <c r="CB57" s="34"/>
      <c r="CD57" s="21"/>
      <c r="CE57" s="34"/>
      <c r="CG57" s="21"/>
      <c r="CH57" s="34"/>
      <c r="CJ57" s="21"/>
      <c r="CK57" s="34"/>
    </row>
    <row r="58" spans="1:89" s="32" customFormat="1" ht="12.75" customHeight="1">
      <c r="A58" s="33"/>
      <c r="B58" s="33"/>
      <c r="C58" s="33"/>
      <c r="D58" s="21"/>
      <c r="E58" s="22"/>
      <c r="F58" s="23"/>
      <c r="G58" s="21"/>
      <c r="H58" s="22"/>
      <c r="I58" s="23"/>
      <c r="J58" s="21"/>
      <c r="K58" s="22"/>
      <c r="L58" s="25"/>
      <c r="M58" s="21"/>
      <c r="N58" s="34"/>
      <c r="O58" s="25"/>
      <c r="P58" s="21"/>
      <c r="Q58" s="34"/>
      <c r="R58" s="25"/>
      <c r="S58" s="21"/>
      <c r="T58" s="34"/>
      <c r="U58" s="25"/>
      <c r="V58" s="21"/>
      <c r="W58" s="34"/>
      <c r="X58" s="25"/>
      <c r="Y58" s="21"/>
      <c r="Z58" s="34"/>
      <c r="AA58" s="25"/>
      <c r="AB58" s="21"/>
      <c r="AC58" s="34"/>
      <c r="AD58" s="25"/>
      <c r="AE58" s="21"/>
      <c r="AF58" s="34"/>
      <c r="AG58" s="25"/>
      <c r="AH58" s="21"/>
      <c r="AI58" s="34"/>
      <c r="AJ58" s="25"/>
      <c r="AK58" s="21"/>
      <c r="AL58" s="34"/>
      <c r="AN58" s="21"/>
      <c r="AO58" s="34"/>
      <c r="AQ58" s="21"/>
      <c r="AR58" s="34"/>
      <c r="AT58" s="21"/>
      <c r="AU58" s="34"/>
      <c r="AW58" s="21"/>
      <c r="AX58" s="34"/>
      <c r="AZ58" s="21"/>
      <c r="BA58" s="34"/>
      <c r="BC58" s="21"/>
      <c r="BD58" s="34"/>
      <c r="BF58" s="21"/>
      <c r="BG58" s="34"/>
      <c r="BI58" s="21"/>
      <c r="BJ58" s="34"/>
      <c r="BL58" s="21"/>
      <c r="BM58" s="34"/>
      <c r="BO58" s="21"/>
      <c r="BP58" s="34"/>
      <c r="BR58" s="21"/>
      <c r="BS58" s="34"/>
      <c r="BU58" s="21"/>
      <c r="BV58" s="34"/>
      <c r="BX58" s="21"/>
      <c r="BY58" s="34"/>
      <c r="CA58" s="21"/>
      <c r="CB58" s="34"/>
      <c r="CD58" s="21"/>
      <c r="CE58" s="34"/>
      <c r="CG58" s="21"/>
      <c r="CH58" s="34"/>
      <c r="CJ58" s="21"/>
      <c r="CK58" s="34"/>
    </row>
    <row r="59" spans="1:89" s="32" customFormat="1" ht="12.75" customHeight="1">
      <c r="A59" s="33"/>
      <c r="B59" s="33"/>
      <c r="C59" s="33"/>
      <c r="D59" s="21"/>
      <c r="E59" s="22"/>
      <c r="F59" s="23"/>
      <c r="G59" s="21"/>
      <c r="H59" s="22"/>
      <c r="I59" s="23"/>
      <c r="J59" s="21"/>
      <c r="K59" s="22"/>
      <c r="L59" s="25"/>
      <c r="M59" s="21"/>
      <c r="N59" s="34"/>
      <c r="O59" s="25"/>
      <c r="P59" s="21"/>
      <c r="Q59" s="34"/>
      <c r="R59" s="25"/>
      <c r="S59" s="21"/>
      <c r="T59" s="34"/>
      <c r="U59" s="25"/>
      <c r="V59" s="21"/>
      <c r="W59" s="34"/>
      <c r="X59" s="25"/>
      <c r="Y59" s="21"/>
      <c r="Z59" s="34"/>
      <c r="AA59" s="25"/>
      <c r="AB59" s="21"/>
      <c r="AC59" s="34"/>
      <c r="AD59" s="25"/>
      <c r="AE59" s="21"/>
      <c r="AF59" s="34"/>
      <c r="AG59" s="25"/>
      <c r="AH59" s="21"/>
      <c r="AI59" s="34"/>
      <c r="AJ59" s="25"/>
      <c r="AK59" s="21"/>
      <c r="AL59" s="34"/>
      <c r="AN59" s="21"/>
      <c r="AO59" s="34"/>
      <c r="AQ59" s="21"/>
      <c r="AR59" s="34"/>
      <c r="AT59" s="21"/>
      <c r="AU59" s="34"/>
      <c r="AW59" s="21"/>
      <c r="AX59" s="34"/>
      <c r="AZ59" s="21"/>
      <c r="BA59" s="34"/>
      <c r="BC59" s="21"/>
      <c r="BD59" s="34"/>
      <c r="BF59" s="21"/>
      <c r="BG59" s="34"/>
      <c r="BI59" s="21"/>
      <c r="BJ59" s="34"/>
      <c r="BL59" s="21"/>
      <c r="BM59" s="34"/>
      <c r="BO59" s="21"/>
      <c r="BP59" s="34"/>
      <c r="BR59" s="21"/>
      <c r="BS59" s="34"/>
      <c r="BU59" s="21"/>
      <c r="BV59" s="34"/>
      <c r="BX59" s="21"/>
      <c r="BY59" s="34"/>
      <c r="CA59" s="21"/>
      <c r="CB59" s="34"/>
      <c r="CD59" s="21"/>
      <c r="CE59" s="34"/>
      <c r="CG59" s="21"/>
      <c r="CH59" s="34"/>
      <c r="CJ59" s="21"/>
      <c r="CK59" s="34"/>
    </row>
    <row r="60" spans="1:89" s="32" customFormat="1" ht="34.799999999999997" customHeight="1">
      <c r="A60" s="33"/>
      <c r="B60" s="33"/>
      <c r="C60" s="33"/>
      <c r="D60" s="21"/>
      <c r="E60" s="22"/>
      <c r="F60" s="23"/>
      <c r="G60" s="21"/>
      <c r="H60" s="22"/>
      <c r="I60" s="23"/>
      <c r="J60" s="21"/>
      <c r="K60" s="22"/>
      <c r="L60" s="25"/>
      <c r="M60" s="21"/>
      <c r="N60" s="34"/>
      <c r="O60" s="25"/>
      <c r="P60" s="21"/>
      <c r="Q60" s="34"/>
      <c r="R60" s="25"/>
      <c r="S60" s="21"/>
      <c r="T60" s="34"/>
      <c r="U60" s="25"/>
      <c r="V60" s="21"/>
      <c r="W60" s="34"/>
      <c r="X60" s="25"/>
      <c r="Y60" s="21"/>
      <c r="Z60" s="34"/>
      <c r="AA60" s="25"/>
      <c r="AB60" s="21"/>
      <c r="AC60" s="34"/>
      <c r="AD60" s="25"/>
      <c r="AE60" s="21"/>
      <c r="AF60" s="34"/>
      <c r="AG60" s="25"/>
      <c r="AH60" s="21"/>
      <c r="AI60" s="34"/>
      <c r="AJ60" s="25"/>
      <c r="AK60" s="21"/>
      <c r="AL60" s="34"/>
      <c r="AN60" s="21"/>
      <c r="AO60" s="34"/>
      <c r="AQ60" s="21"/>
      <c r="AR60" s="34"/>
      <c r="AT60" s="21"/>
      <c r="AU60" s="34"/>
      <c r="AW60" s="21"/>
      <c r="AX60" s="34"/>
      <c r="AZ60" s="21"/>
      <c r="BA60" s="34"/>
      <c r="BC60" s="21"/>
      <c r="BD60" s="34"/>
      <c r="BF60" s="21"/>
      <c r="BG60" s="34"/>
      <c r="BI60" s="21"/>
      <c r="BJ60" s="34"/>
      <c r="BL60" s="21"/>
      <c r="BM60" s="34"/>
      <c r="BO60" s="21"/>
      <c r="BP60" s="34"/>
      <c r="BR60" s="21"/>
      <c r="BS60" s="34"/>
      <c r="BU60" s="21"/>
      <c r="BV60" s="34"/>
      <c r="BX60" s="21"/>
      <c r="BY60" s="34"/>
      <c r="CA60" s="21"/>
      <c r="CB60" s="34"/>
      <c r="CD60" s="21"/>
      <c r="CE60" s="34"/>
      <c r="CG60" s="21"/>
      <c r="CH60" s="34"/>
      <c r="CJ60" s="21"/>
      <c r="CK60" s="34"/>
    </row>
    <row r="61" spans="1:89" s="50" customFormat="1" ht="15" customHeight="1">
      <c r="A61" s="163" t="s">
        <v>49</v>
      </c>
      <c r="B61" s="163"/>
      <c r="C61" s="163"/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N61" s="163"/>
      <c r="O61" s="163"/>
      <c r="P61" s="163"/>
      <c r="Q61" s="163"/>
      <c r="R61" s="163"/>
      <c r="S61" s="163"/>
      <c r="T61" s="163"/>
      <c r="U61" s="163"/>
      <c r="V61" s="163"/>
      <c r="W61" s="163"/>
      <c r="X61" s="163"/>
      <c r="Y61" s="163"/>
      <c r="Z61" s="163"/>
      <c r="AA61" s="163"/>
      <c r="AB61" s="163"/>
      <c r="AC61" s="163"/>
      <c r="AD61" s="163"/>
      <c r="AE61" s="163"/>
      <c r="AF61" s="163"/>
      <c r="AG61" s="163"/>
      <c r="AH61" s="163"/>
      <c r="AI61" s="163"/>
      <c r="AJ61" s="163"/>
      <c r="AK61" s="163"/>
      <c r="AL61" s="163"/>
      <c r="AM61" s="163"/>
      <c r="AN61" s="163"/>
      <c r="AO61" s="163"/>
      <c r="AP61" s="163"/>
      <c r="AQ61" s="163"/>
      <c r="AR61" s="163"/>
      <c r="AS61" s="163"/>
      <c r="AT61" s="163"/>
      <c r="AU61" s="163"/>
      <c r="AV61" s="163"/>
      <c r="AW61" s="163"/>
      <c r="AX61" s="163"/>
      <c r="AY61" s="163"/>
      <c r="AZ61" s="163"/>
      <c r="BA61" s="163"/>
      <c r="BB61" s="163"/>
      <c r="BC61" s="163"/>
      <c r="BD61" s="163"/>
      <c r="BE61" s="163"/>
      <c r="BF61" s="163"/>
      <c r="BG61" s="163"/>
      <c r="BH61" s="163"/>
      <c r="BI61" s="163"/>
      <c r="BJ61" s="163"/>
      <c r="BK61" s="163"/>
      <c r="BL61" s="163"/>
      <c r="BM61" s="163"/>
      <c r="BN61" s="163"/>
      <c r="BO61" s="163"/>
      <c r="BP61" s="163"/>
      <c r="BQ61" s="163"/>
      <c r="BR61" s="163"/>
      <c r="BS61" s="163"/>
      <c r="BT61" s="163"/>
      <c r="BU61" s="163"/>
      <c r="BV61" s="163"/>
      <c r="BW61" s="163"/>
      <c r="BX61" s="163"/>
      <c r="BY61" s="163"/>
      <c r="BZ61" s="163"/>
      <c r="CA61" s="163"/>
      <c r="CB61" s="163"/>
      <c r="CC61" s="163"/>
      <c r="CD61" s="163"/>
      <c r="CE61" s="163"/>
      <c r="CF61" s="49"/>
      <c r="CG61" s="49"/>
      <c r="CH61" s="49"/>
      <c r="CI61" s="49"/>
      <c r="CJ61" s="49"/>
      <c r="CK61" s="49"/>
    </row>
    <row r="62" spans="1:89" s="50" customFormat="1" ht="15" customHeight="1">
      <c r="A62" s="163" t="s">
        <v>62</v>
      </c>
      <c r="B62" s="163"/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3"/>
      <c r="T62" s="163"/>
      <c r="U62" s="163"/>
      <c r="V62" s="163"/>
      <c r="W62" s="163"/>
      <c r="X62" s="163"/>
      <c r="Y62" s="163"/>
      <c r="Z62" s="163"/>
      <c r="AA62" s="163"/>
      <c r="AB62" s="163"/>
      <c r="AC62" s="163"/>
      <c r="AD62" s="163"/>
      <c r="AE62" s="163"/>
      <c r="AF62" s="163"/>
      <c r="AG62" s="163"/>
      <c r="AH62" s="163"/>
      <c r="AI62" s="163"/>
      <c r="AJ62" s="163"/>
      <c r="AK62" s="163"/>
      <c r="AL62" s="163"/>
      <c r="AM62" s="163"/>
      <c r="AN62" s="163"/>
      <c r="AO62" s="163"/>
      <c r="AP62" s="163"/>
      <c r="AQ62" s="163"/>
      <c r="AR62" s="163"/>
      <c r="AS62" s="163"/>
      <c r="AT62" s="163"/>
      <c r="AU62" s="163"/>
      <c r="AV62" s="163"/>
      <c r="AW62" s="163"/>
      <c r="AX62" s="163"/>
      <c r="AY62" s="163"/>
      <c r="AZ62" s="163"/>
      <c r="BA62" s="163"/>
      <c r="BB62" s="163"/>
      <c r="BC62" s="163"/>
      <c r="BD62" s="163"/>
      <c r="BE62" s="163"/>
      <c r="BF62" s="163"/>
      <c r="BG62" s="163"/>
      <c r="BH62" s="163"/>
      <c r="BI62" s="163"/>
      <c r="BJ62" s="163"/>
      <c r="BK62" s="163"/>
      <c r="BL62" s="163"/>
      <c r="BM62" s="163"/>
      <c r="BN62" s="163"/>
      <c r="BO62" s="163"/>
      <c r="BP62" s="163"/>
      <c r="BQ62" s="163"/>
      <c r="BR62" s="163"/>
      <c r="BS62" s="163"/>
      <c r="BT62" s="163"/>
      <c r="BU62" s="163"/>
      <c r="BV62" s="163"/>
      <c r="BW62" s="163"/>
      <c r="BX62" s="163"/>
      <c r="BY62" s="163"/>
      <c r="BZ62" s="163"/>
      <c r="CA62" s="163"/>
      <c r="CB62" s="163"/>
      <c r="CC62" s="163"/>
      <c r="CD62" s="163"/>
      <c r="CE62" s="163"/>
      <c r="CF62" s="49"/>
      <c r="CG62" s="49"/>
      <c r="CH62" s="49"/>
      <c r="CI62" s="49"/>
      <c r="CJ62" s="49"/>
      <c r="CK62" s="49"/>
    </row>
    <row r="63" spans="1:89" ht="12.75" customHeight="1">
      <c r="A63" s="2"/>
      <c r="B63" s="2"/>
      <c r="C63" s="2"/>
      <c r="D63" s="11"/>
      <c r="E63" s="10"/>
      <c r="F63" s="5"/>
      <c r="G63" s="11"/>
      <c r="H63" s="10"/>
      <c r="I63" s="5"/>
      <c r="J63" s="11"/>
      <c r="K63" s="10"/>
      <c r="L63" s="3"/>
      <c r="M63" s="11"/>
      <c r="O63" s="3"/>
      <c r="P63" s="11"/>
      <c r="R63" s="3"/>
      <c r="S63" s="11"/>
      <c r="U63" s="3"/>
      <c r="V63" s="11"/>
      <c r="X63" s="3"/>
      <c r="Y63" s="11"/>
      <c r="AA63" s="3"/>
      <c r="AB63" s="11"/>
      <c r="AD63" s="3"/>
      <c r="AE63" s="11"/>
      <c r="AG63" s="3"/>
      <c r="AH63" s="11"/>
      <c r="AJ63" s="3"/>
      <c r="AK63" s="11"/>
      <c r="AN63" s="11"/>
      <c r="AQ63" s="11"/>
      <c r="AT63" s="11"/>
      <c r="AW63" s="11"/>
      <c r="AZ63" s="11"/>
      <c r="BC63" s="11"/>
      <c r="BF63" s="11"/>
      <c r="BI63" s="11"/>
      <c r="BL63" s="11"/>
      <c r="BO63" s="11"/>
      <c r="BR63" s="11"/>
      <c r="BU63" s="11"/>
      <c r="BX63" s="11"/>
      <c r="CA63" s="11"/>
      <c r="CD63" s="11"/>
      <c r="CG63" s="11"/>
      <c r="CJ63" s="11"/>
    </row>
    <row r="64" spans="1:89" ht="12.75" customHeight="1">
      <c r="A64" s="2"/>
      <c r="B64" s="2"/>
      <c r="C64" s="2"/>
      <c r="D64" s="11"/>
      <c r="E64" s="10"/>
      <c r="F64" s="5"/>
      <c r="G64" s="11"/>
      <c r="H64" s="10"/>
      <c r="I64" s="5"/>
      <c r="J64" s="11"/>
      <c r="K64" s="10"/>
      <c r="L64" s="3"/>
      <c r="M64" s="11"/>
      <c r="O64" s="3"/>
      <c r="P64" s="11"/>
      <c r="R64" s="3"/>
      <c r="S64" s="11"/>
      <c r="U64" s="3"/>
      <c r="V64" s="11"/>
      <c r="X64" s="3"/>
      <c r="Y64" s="11"/>
      <c r="AA64" s="3"/>
      <c r="AB64" s="11"/>
      <c r="AD64" s="3"/>
      <c r="AE64" s="11"/>
      <c r="AG64" s="3"/>
      <c r="AH64" s="11"/>
      <c r="AJ64" s="3"/>
      <c r="AK64" s="11"/>
      <c r="AN64" s="11"/>
      <c r="AQ64" s="11"/>
      <c r="AT64" s="11"/>
      <c r="AW64" s="11"/>
      <c r="AZ64" s="11"/>
      <c r="BC64" s="11"/>
      <c r="BF64" s="11"/>
      <c r="BI64" s="11"/>
      <c r="BL64" s="11"/>
      <c r="BO64" s="11"/>
      <c r="BR64" s="11"/>
      <c r="BU64" s="11"/>
      <c r="BX64" s="11"/>
      <c r="CA64" s="11"/>
      <c r="CD64" s="11"/>
      <c r="CG64" s="11"/>
      <c r="CJ64" s="11"/>
    </row>
    <row r="65" spans="1:88" ht="12.75" customHeight="1">
      <c r="A65" s="2"/>
      <c r="B65" s="2"/>
      <c r="C65" s="2"/>
      <c r="D65" s="11"/>
      <c r="E65" s="10"/>
      <c r="F65" s="5"/>
      <c r="G65" s="11"/>
      <c r="H65" s="10"/>
      <c r="I65" s="5"/>
      <c r="J65" s="11"/>
      <c r="K65" s="10"/>
      <c r="L65" s="3"/>
      <c r="M65" s="11"/>
      <c r="O65" s="3"/>
      <c r="P65" s="11"/>
      <c r="R65" s="3"/>
      <c r="S65" s="11"/>
      <c r="U65" s="3"/>
      <c r="V65" s="11"/>
      <c r="X65" s="3"/>
      <c r="Y65" s="11"/>
      <c r="AA65" s="3"/>
      <c r="AB65" s="11"/>
      <c r="AD65" s="3"/>
      <c r="AE65" s="11"/>
      <c r="AG65" s="3"/>
      <c r="AH65" s="11"/>
      <c r="AJ65" s="3"/>
      <c r="AK65" s="11"/>
      <c r="AN65" s="11"/>
      <c r="AQ65" s="11"/>
      <c r="AT65" s="11"/>
      <c r="AW65" s="11"/>
      <c r="AZ65" s="11"/>
      <c r="BC65" s="11"/>
      <c r="BF65" s="11"/>
      <c r="BI65" s="11"/>
      <c r="BL65" s="11"/>
      <c r="BO65" s="11"/>
      <c r="BR65" s="11"/>
      <c r="BU65" s="11"/>
      <c r="BX65" s="11"/>
      <c r="CA65" s="11"/>
      <c r="CD65" s="11"/>
      <c r="CG65" s="11"/>
      <c r="CJ65" s="11"/>
    </row>
    <row r="66" spans="1:88" ht="12.75" customHeight="1">
      <c r="A66" s="2"/>
      <c r="B66" s="2"/>
      <c r="C66" s="2"/>
      <c r="D66" s="11"/>
      <c r="E66" s="10"/>
      <c r="F66" s="5"/>
      <c r="G66" s="11"/>
      <c r="H66" s="10"/>
      <c r="I66" s="5"/>
      <c r="J66" s="11"/>
      <c r="K66" s="10"/>
      <c r="L66" s="3"/>
      <c r="M66" s="11"/>
      <c r="O66" s="3"/>
      <c r="P66" s="11"/>
      <c r="R66" s="3"/>
      <c r="S66" s="11"/>
      <c r="U66" s="3"/>
      <c r="V66" s="11"/>
      <c r="X66" s="3"/>
      <c r="Y66" s="11"/>
      <c r="AA66" s="3"/>
      <c r="AB66" s="11"/>
      <c r="AD66" s="3"/>
      <c r="AE66" s="11"/>
      <c r="AG66" s="3"/>
      <c r="AH66" s="11"/>
      <c r="AJ66" s="3"/>
      <c r="AK66" s="11"/>
      <c r="AN66" s="11"/>
      <c r="AQ66" s="11"/>
      <c r="AT66" s="11"/>
      <c r="AW66" s="11"/>
      <c r="AZ66" s="11"/>
      <c r="BC66" s="11"/>
    </row>
    <row r="67" spans="1:88" ht="12.75" customHeight="1">
      <c r="A67" s="2"/>
      <c r="B67" s="2"/>
      <c r="C67" s="2"/>
      <c r="D67" s="11"/>
      <c r="E67" s="10"/>
      <c r="F67" s="5"/>
      <c r="G67" s="11"/>
      <c r="H67" s="10"/>
      <c r="I67" s="5"/>
      <c r="J67" s="11"/>
      <c r="K67" s="10"/>
      <c r="L67" s="3"/>
      <c r="M67" s="11"/>
      <c r="O67" s="3"/>
      <c r="P67" s="11"/>
      <c r="R67" s="3"/>
      <c r="S67" s="11"/>
      <c r="U67" s="3"/>
      <c r="V67" s="11"/>
      <c r="X67" s="3"/>
      <c r="Y67" s="11"/>
      <c r="AA67" s="3"/>
      <c r="AB67" s="11"/>
      <c r="AD67" s="3"/>
      <c r="AE67" s="11"/>
      <c r="AG67" s="3"/>
      <c r="AH67" s="11"/>
      <c r="AJ67" s="3"/>
      <c r="AK67" s="11"/>
      <c r="AN67" s="11"/>
      <c r="AQ67" s="11"/>
      <c r="AT67" s="11"/>
      <c r="AW67" s="11"/>
      <c r="AZ67" s="11"/>
      <c r="BC67" s="11"/>
    </row>
    <row r="68" spans="1:88" ht="12.75" customHeight="1">
      <c r="A68" s="1"/>
      <c r="B68" s="1"/>
      <c r="C68" s="1"/>
      <c r="D68" s="11"/>
      <c r="E68" s="10"/>
      <c r="F68" s="5"/>
      <c r="G68" s="11"/>
      <c r="H68" s="10"/>
      <c r="I68" s="5"/>
      <c r="J68" s="11"/>
      <c r="K68" s="10"/>
      <c r="L68" s="6"/>
      <c r="M68" s="11"/>
      <c r="O68" s="6"/>
      <c r="P68" s="11"/>
      <c r="R68" s="6"/>
      <c r="S68" s="11"/>
      <c r="U68" s="6"/>
      <c r="V68" s="11"/>
      <c r="X68" s="6"/>
      <c r="Y68" s="11"/>
      <c r="AA68" s="6"/>
      <c r="AB68" s="11"/>
      <c r="AD68" s="6"/>
      <c r="AE68" s="11"/>
      <c r="AG68" s="6"/>
      <c r="AH68" s="11"/>
      <c r="AJ68" s="6"/>
      <c r="AK68" s="11"/>
      <c r="AN68" s="11"/>
      <c r="AQ68" s="11"/>
      <c r="AT68" s="11"/>
      <c r="AW68" s="11"/>
      <c r="AZ68" s="11"/>
      <c r="BC68" s="11"/>
    </row>
    <row r="69" spans="1:88" ht="12.75" customHeight="1"/>
    <row r="70" spans="1:88" ht="12.75" customHeight="1"/>
    <row r="71" spans="1:88" ht="12.75" customHeight="1"/>
    <row r="72" spans="1:88" ht="12.75" customHeight="1"/>
    <row r="73" spans="1:88" ht="12.75" customHeight="1"/>
    <row r="74" spans="1:88" ht="12.75" customHeight="1"/>
    <row r="75" spans="1:88" ht="12.75" customHeight="1"/>
    <row r="76" spans="1:88" ht="12.75" customHeight="1"/>
    <row r="77" spans="1:88" ht="12.75" customHeight="1"/>
    <row r="78" spans="1:88" ht="12.75" customHeight="1"/>
    <row r="79" spans="1:88" ht="12.75" customHeight="1"/>
    <row r="80" spans="1:88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</sheetData>
  <mergeCells count="40">
    <mergeCell ref="CJ23:CJ24"/>
    <mergeCell ref="CK23:CK24"/>
    <mergeCell ref="A24:C24"/>
    <mergeCell ref="BY23:BY24"/>
    <mergeCell ref="CA23:CA24"/>
    <mergeCell ref="CB23:CB24"/>
    <mergeCell ref="CD23:CD24"/>
    <mergeCell ref="CE23:CE24"/>
    <mergeCell ref="CJ5:CK5"/>
    <mergeCell ref="B8:C8"/>
    <mergeCell ref="B11:C11"/>
    <mergeCell ref="C14:D14"/>
    <mergeCell ref="A2:CE2"/>
    <mergeCell ref="A3:CE3"/>
    <mergeCell ref="BR5:BT5"/>
    <mergeCell ref="CD5:CE5"/>
    <mergeCell ref="BO5:BP5"/>
    <mergeCell ref="AN5:AO5"/>
    <mergeCell ref="AQ5:AR5"/>
    <mergeCell ref="AT5:AU5"/>
    <mergeCell ref="AW5:AX5"/>
    <mergeCell ref="BL5:BM5"/>
    <mergeCell ref="BI5:BJ5"/>
    <mergeCell ref="BF5:BG5"/>
    <mergeCell ref="A62:CE62"/>
    <mergeCell ref="CG5:CH5"/>
    <mergeCell ref="A6:C6"/>
    <mergeCell ref="A7:C7"/>
    <mergeCell ref="A23:C23"/>
    <mergeCell ref="CA5:CB5"/>
    <mergeCell ref="B17:C17"/>
    <mergeCell ref="B20:C20"/>
    <mergeCell ref="BX23:BX24"/>
    <mergeCell ref="BC5:BD5"/>
    <mergeCell ref="AZ5:BA5"/>
    <mergeCell ref="BU5:BV5"/>
    <mergeCell ref="BX5:BY5"/>
    <mergeCell ref="A61:CE61"/>
    <mergeCell ref="CG23:CG24"/>
    <mergeCell ref="CH23:CH24"/>
  </mergeCells>
  <phoneticPr fontId="0" type="noConversion"/>
  <printOptions horizontalCentered="1"/>
  <pageMargins left="0.5" right="0.5" top="0.5" bottom="0.5" header="0.3" footer="5.9"/>
  <pageSetup scale="9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workbookViewId="0">
      <selection activeCell="E3" sqref="E3"/>
    </sheetView>
  </sheetViews>
  <sheetFormatPr defaultRowHeight="13.2"/>
  <cols>
    <col min="1" max="1" width="34" customWidth="1"/>
    <col min="2" max="2" width="10.6640625" customWidth="1"/>
    <col min="3" max="3" width="11.33203125" customWidth="1"/>
  </cols>
  <sheetData>
    <row r="1" spans="1:4">
      <c r="A1" s="37" t="s">
        <v>57</v>
      </c>
    </row>
    <row r="2" spans="1:4">
      <c r="A2" s="37"/>
      <c r="B2" s="178" t="s">
        <v>58</v>
      </c>
      <c r="C2" s="178"/>
    </row>
    <row r="3" spans="1:4">
      <c r="A3" s="140"/>
      <c r="B3" s="162" t="s">
        <v>6</v>
      </c>
      <c r="C3" s="162" t="s">
        <v>7</v>
      </c>
      <c r="D3" s="160" t="s">
        <v>35</v>
      </c>
    </row>
    <row r="4" spans="1:4">
      <c r="A4" s="139" t="s">
        <v>33</v>
      </c>
      <c r="B4">
        <v>440</v>
      </c>
      <c r="C4">
        <v>915</v>
      </c>
      <c r="D4" s="37">
        <f>SUM(B4:C4)</f>
        <v>1355</v>
      </c>
    </row>
    <row r="5" spans="1:4">
      <c r="A5" s="139" t="s">
        <v>32</v>
      </c>
      <c r="B5">
        <v>326</v>
      </c>
      <c r="C5">
        <v>252</v>
      </c>
      <c r="D5" s="37">
        <f t="shared" ref="D5:D10" si="0">SUM(B5:C5)</f>
        <v>578</v>
      </c>
    </row>
    <row r="6" spans="1:4">
      <c r="A6" s="139" t="s">
        <v>56</v>
      </c>
      <c r="B6" s="139">
        <v>2</v>
      </c>
      <c r="C6" s="139">
        <v>0</v>
      </c>
      <c r="D6" s="37">
        <f t="shared" si="0"/>
        <v>2</v>
      </c>
    </row>
    <row r="7" spans="1:4">
      <c r="A7" s="139" t="s">
        <v>34</v>
      </c>
      <c r="B7">
        <v>1799</v>
      </c>
      <c r="C7">
        <v>1324</v>
      </c>
      <c r="D7" s="37">
        <f t="shared" si="0"/>
        <v>3123</v>
      </c>
    </row>
    <row r="8" spans="1:4">
      <c r="A8" s="154" t="s">
        <v>8</v>
      </c>
      <c r="B8">
        <v>28</v>
      </c>
      <c r="C8">
        <v>75</v>
      </c>
      <c r="D8" s="37">
        <f t="shared" si="0"/>
        <v>103</v>
      </c>
    </row>
    <row r="9" spans="1:4">
      <c r="A9" s="140" t="s">
        <v>5</v>
      </c>
      <c r="B9" s="155">
        <v>724</v>
      </c>
      <c r="C9" s="155">
        <v>595</v>
      </c>
      <c r="D9" s="161">
        <f t="shared" si="0"/>
        <v>1319</v>
      </c>
    </row>
    <row r="10" spans="1:4">
      <c r="A10" s="37" t="s">
        <v>35</v>
      </c>
      <c r="B10" s="37">
        <f>SUM(B4:B9)</f>
        <v>3319</v>
      </c>
      <c r="C10" s="37">
        <f>SUM(C4:C9)</f>
        <v>3161</v>
      </c>
      <c r="D10" s="37">
        <f t="shared" si="0"/>
        <v>6480</v>
      </c>
    </row>
    <row r="13" spans="1:4">
      <c r="A13" s="37"/>
      <c r="B13" s="178" t="s">
        <v>59</v>
      </c>
      <c r="C13" s="178"/>
    </row>
    <row r="14" spans="1:4">
      <c r="A14" s="140"/>
      <c r="B14" s="141" t="s">
        <v>6</v>
      </c>
      <c r="C14" s="141" t="s">
        <v>7</v>
      </c>
    </row>
    <row r="15" spans="1:4">
      <c r="A15" s="139" t="s">
        <v>33</v>
      </c>
      <c r="B15" s="156">
        <f>B4/D4</f>
        <v>0.32472324723247231</v>
      </c>
      <c r="C15" s="156">
        <f>C4/D4</f>
        <v>0.67527675276752763</v>
      </c>
    </row>
    <row r="16" spans="1:4">
      <c r="A16" s="139" t="s">
        <v>32</v>
      </c>
      <c r="B16" s="156">
        <f>B5/D5</f>
        <v>0.56401384083044981</v>
      </c>
      <c r="C16" s="156">
        <f>C5/D5</f>
        <v>0.43598615916955019</v>
      </c>
    </row>
    <row r="17" spans="1:3">
      <c r="A17" s="154" t="s">
        <v>34</v>
      </c>
      <c r="B17" s="157">
        <f>B7/D7</f>
        <v>0.57604867114953573</v>
      </c>
      <c r="C17" s="157">
        <f>C7/D7</f>
        <v>0.42395132885046427</v>
      </c>
    </row>
    <row r="18" spans="1:3">
      <c r="A18" s="154" t="s">
        <v>8</v>
      </c>
      <c r="B18" s="157">
        <f>B8/D8</f>
        <v>0.27184466019417475</v>
      </c>
      <c r="C18" s="157">
        <f>C8/D8</f>
        <v>0.72815533980582525</v>
      </c>
    </row>
    <row r="19" spans="1:3">
      <c r="A19" s="140" t="s">
        <v>5</v>
      </c>
      <c r="B19" s="158">
        <f>B9/D9</f>
        <v>0.54890068233510236</v>
      </c>
      <c r="C19" s="158">
        <f>C9/D9</f>
        <v>0.45109931766489764</v>
      </c>
    </row>
    <row r="20" spans="1:3">
      <c r="B20" s="159">
        <f>B10/D10</f>
        <v>0.5121913580246914</v>
      </c>
      <c r="C20" s="159">
        <f>C10/D10</f>
        <v>0.48780864197530865</v>
      </c>
    </row>
  </sheetData>
  <mergeCells count="2">
    <mergeCell ref="B2:C2"/>
    <mergeCell ref="B13:C1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Employee by Gender</vt:lpstr>
      <vt:lpstr>Data for Chart</vt:lpstr>
      <vt:lpstr>'Employee by Gender'!Print_Area</vt:lpstr>
      <vt:lpstr>'Employee by Gender'!Print_Titles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Gahn, Sandra W [I RES]</dc:creator>
  <cp:lastModifiedBy>Dobbe, Nadine K [I RES]</cp:lastModifiedBy>
  <cp:lastPrinted>2019-01-10T22:57:01Z</cp:lastPrinted>
  <dcterms:created xsi:type="dcterms:W3CDTF">1998-11-25T18:16:05Z</dcterms:created>
  <dcterms:modified xsi:type="dcterms:W3CDTF">2019-01-10T22:57:46Z</dcterms:modified>
</cp:coreProperties>
</file>